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2120" windowHeight="6075" tabRatio="908" firstSheet="1" activeTab="1"/>
  </bookViews>
  <sheets>
    <sheet name="Analysis" sheetId="1" state="hidden" r:id="rId1"/>
    <sheet name="WC_A" sheetId="2" r:id="rId2"/>
    <sheet name="MB1" sheetId="3" r:id="rId3"/>
    <sheet name="P&amp;L1" sheetId="4" r:id="rId4"/>
    <sheet name="MB2" sheetId="5" r:id="rId5"/>
    <sheet name="P&amp;L2" sheetId="6" r:id="rId6"/>
    <sheet name="CostRevnuePara" sheetId="7" r:id="rId7"/>
    <sheet name="MB PY 3" sheetId="8" r:id="rId8"/>
    <sheet name="MB PY 2" sheetId="9" r:id="rId9"/>
    <sheet name="MB PY 1" sheetId="10" r:id="rId10"/>
    <sheet name="P&amp; L Past" sheetId="11" r:id="rId11"/>
    <sheet name="BS Past" sheetId="12" r:id="rId12"/>
  </sheets>
  <externalReferences>
    <externalReference r:id="rId15"/>
    <externalReference r:id="rId16"/>
    <externalReference r:id="rId17"/>
  </externalReferences>
  <definedNames>
    <definedName name="ALL" localSheetId="0">'[1]pen'!#REF!</definedName>
    <definedName name="ALL" localSheetId="6">#REF!</definedName>
    <definedName name="ALL" localSheetId="9">'[1]pen'!#REF!</definedName>
    <definedName name="ALL" localSheetId="8">'[1]pen'!#REF!</definedName>
    <definedName name="ALL" localSheetId="7">'[1]pen'!#REF!</definedName>
    <definedName name="ALL">'[1]pen'!#REF!</definedName>
    <definedName name="_xlnm.Print_Area" localSheetId="0">'Analysis'!$B$2:$O$72</definedName>
    <definedName name="_xlnm.Print_Area" localSheetId="11">'BS Past'!$B$4:$L$121</definedName>
    <definedName name="_xlnm.Print_Area" localSheetId="6">'CostRevnuePara'!$A$1:$E$44</definedName>
    <definedName name="_xlnm.Print_Area" localSheetId="9">'MB PY 1'!$B$1:$P$90</definedName>
    <definedName name="_xlnm.Print_Area" localSheetId="8">'MB PY 2'!$B$1:$P$90</definedName>
    <definedName name="_xlnm.Print_Area" localSheetId="7">'MB PY 3'!$B$1:$P$90</definedName>
    <definedName name="_xlnm.Print_Area" localSheetId="2">'MB1'!$B$1:$P$92</definedName>
    <definedName name="_xlnm.Print_Area" localSheetId="4">'MB2'!$B$1:$P$92</definedName>
    <definedName name="_xlnm.Print_Area" localSheetId="10">'P&amp; L Past'!$B$4:$H$67</definedName>
    <definedName name="_xlnm.Print_Area" localSheetId="3">'P&amp;L1'!$A$1:$Q$145</definedName>
    <definedName name="_xlnm.Print_Area" localSheetId="5">'P&amp;L2'!$A$1:$Q$145</definedName>
    <definedName name="_xlnm.Print_Area" localSheetId="1">'WC_A'!$B$1:$P$106</definedName>
    <definedName name="_xlnm.Print_Titles" localSheetId="0">'Analysis'!$1:$6</definedName>
    <definedName name="_xlnm.Print_Titles" localSheetId="9">'MB PY 1'!$2:$6</definedName>
    <definedName name="_xlnm.Print_Titles" localSheetId="8">'MB PY 2'!$2:$6</definedName>
    <definedName name="_xlnm.Print_Titles" localSheetId="7">'MB PY 3'!$2:$6</definedName>
    <definedName name="_xlnm.Print_Titles" localSheetId="2">'MB1'!$2:$6</definedName>
    <definedName name="_xlnm.Print_Titles" localSheetId="4">'MB2'!$2:$6</definedName>
    <definedName name="_xlnm.Print_Titles" localSheetId="3">'P&amp;L1'!$1:$5</definedName>
    <definedName name="_xlnm.Print_Titles" localSheetId="5">'P&amp;L2'!$1:$5</definedName>
  </definedNames>
  <calcPr fullCalcOnLoad="1"/>
</workbook>
</file>

<file path=xl/comments12.xml><?xml version="1.0" encoding="utf-8"?>
<comments xmlns="http://schemas.openxmlformats.org/spreadsheetml/2006/main">
  <authors>
    <author>P V Subrahmanyam</author>
  </authors>
  <commentList>
    <comment ref="D77" authorId="0">
      <text>
        <r>
          <rPr>
            <sz val="9"/>
            <rFont val="Tahoma"/>
            <family val="2"/>
          </rPr>
          <t>All the dues against purchases of milk, milk products, other purchases (ref: F42 of Part C sheet)</t>
        </r>
      </text>
    </comment>
    <comment ref="D78" authorId="0">
      <text>
        <r>
          <rPr>
            <sz val="9"/>
            <rFont val="Tahoma"/>
            <family val="2"/>
          </rPr>
          <t xml:space="preserve">procurement, processing, packing etc operation related dues </t>
        </r>
      </text>
    </comment>
  </commentList>
</comments>
</file>

<file path=xl/sharedStrings.xml><?xml version="1.0" encoding="utf-8"?>
<sst xmlns="http://schemas.openxmlformats.org/spreadsheetml/2006/main" count="1803" uniqueCount="548">
  <si>
    <t>Rs lakh</t>
  </si>
  <si>
    <t>Total</t>
  </si>
  <si>
    <t>TKgPD</t>
  </si>
  <si>
    <t>Interest</t>
  </si>
  <si>
    <t>Unit</t>
  </si>
  <si>
    <t xml:space="preserve">SNF </t>
  </si>
  <si>
    <t>SNF</t>
  </si>
  <si>
    <t>Fat Disposed</t>
  </si>
  <si>
    <t>SNF Disposed</t>
  </si>
  <si>
    <t>Statement of Material Balance</t>
  </si>
  <si>
    <t>Particulars</t>
  </si>
  <si>
    <t>No of Days---------------------&gt;</t>
  </si>
  <si>
    <t>Milk Receipt</t>
  </si>
  <si>
    <t>DCS</t>
  </si>
  <si>
    <t>TKg/Mth.</t>
  </si>
  <si>
    <t xml:space="preserve">Bulk </t>
  </si>
  <si>
    <t xml:space="preserve">Total </t>
  </si>
  <si>
    <t>Fat Receipt</t>
  </si>
  <si>
    <t>MT/Mth</t>
  </si>
  <si>
    <t>SNF Receipt</t>
  </si>
  <si>
    <t xml:space="preserve">FAT </t>
  </si>
  <si>
    <t>%</t>
  </si>
  <si>
    <t>Milk Sales</t>
  </si>
  <si>
    <t>Retail</t>
  </si>
  <si>
    <t>TL/Mth</t>
  </si>
  <si>
    <t>Bulk</t>
  </si>
  <si>
    <t>TLPD</t>
  </si>
  <si>
    <t>MT/mth</t>
  </si>
  <si>
    <t>Use of FAT/SNF in Milk Products</t>
  </si>
  <si>
    <t xml:space="preserve">Fat - Disposed </t>
  </si>
  <si>
    <t>MT/Mth.</t>
  </si>
  <si>
    <t xml:space="preserve">SNF - Disposed </t>
  </si>
  <si>
    <t>Milk Disposed in products</t>
  </si>
  <si>
    <t>Surplus/Deficit</t>
  </si>
  <si>
    <t>Opng. Stock of SMP</t>
  </si>
  <si>
    <t>SMP Purchased</t>
  </si>
  <si>
    <t>SMP Sale (1 Kg Consumer Pack)</t>
  </si>
  <si>
    <t>Clsg. Stock of SMP</t>
  </si>
  <si>
    <t>Opng. Stock of White Butter</t>
  </si>
  <si>
    <t>WB Purchased</t>
  </si>
  <si>
    <t>WB Sale</t>
  </si>
  <si>
    <t>Clsg. Stock of WB</t>
  </si>
  <si>
    <t>Drawl of Working Capital</t>
  </si>
  <si>
    <t>Repayment of Working Capital</t>
  </si>
  <si>
    <t>Variable Cost</t>
  </si>
  <si>
    <t>No. of Days</t>
  </si>
  <si>
    <t>Sales</t>
  </si>
  <si>
    <t>Material Consumed</t>
  </si>
  <si>
    <t>Contribution</t>
  </si>
  <si>
    <t>Fixed Cost</t>
  </si>
  <si>
    <t>Depreciation</t>
  </si>
  <si>
    <t>Purchases</t>
  </si>
  <si>
    <t>Gross Margin</t>
  </si>
  <si>
    <t>Administrative expenses</t>
  </si>
  <si>
    <t>Rrepairs &amp; Maintenance</t>
  </si>
  <si>
    <t>Other Income</t>
  </si>
  <si>
    <t>Net Worth</t>
  </si>
  <si>
    <t>Total Sales</t>
  </si>
  <si>
    <t>Total Fixed Cost</t>
  </si>
  <si>
    <t>Net Margin</t>
  </si>
  <si>
    <t>Purchase of SMP</t>
  </si>
  <si>
    <t>Rate</t>
  </si>
  <si>
    <t>Rs/Kg</t>
  </si>
  <si>
    <t>Value</t>
  </si>
  <si>
    <t>Rs. lakh</t>
  </si>
  <si>
    <t>Working Capital Availed / Proposed</t>
  </si>
  <si>
    <t>Surplus Milk Used for Conversion to SMP</t>
  </si>
  <si>
    <t>Tkg/Mth</t>
  </si>
  <si>
    <t>Producer price of milk</t>
  </si>
  <si>
    <t>Rs per kg.</t>
  </si>
  <si>
    <t>Value of Surplus Milk</t>
  </si>
  <si>
    <t>Purchase of White Butter</t>
  </si>
  <si>
    <t>Req. of Working Capital</t>
  </si>
  <si>
    <t>Interest Calculation Statement</t>
  </si>
  <si>
    <t>From</t>
  </si>
  <si>
    <t>To</t>
  </si>
  <si>
    <t>Balance Loan</t>
  </si>
  <si>
    <t>Rate of Interest</t>
  </si>
  <si>
    <t>cumm interest</t>
  </si>
  <si>
    <t>MT</t>
  </si>
  <si>
    <t>Working Capital Utilised/Proposed from NDDB</t>
  </si>
  <si>
    <t>Working Capital requirement</t>
  </si>
  <si>
    <t>Retail Transport</t>
  </si>
  <si>
    <t>Packing Expenses</t>
  </si>
  <si>
    <t>Own Procurement</t>
  </si>
  <si>
    <t>Bulk Purchase</t>
  </si>
  <si>
    <t>Total Purchase</t>
  </si>
  <si>
    <t>Purchases of SMP</t>
  </si>
  <si>
    <t>Fat</t>
  </si>
  <si>
    <t>Throughput</t>
  </si>
  <si>
    <t>Opening Stock Of SMP</t>
  </si>
  <si>
    <t>Opening Stock Of Butter</t>
  </si>
  <si>
    <t>Closing Stock of SMP</t>
  </si>
  <si>
    <t>Closing Stock of White Butter</t>
  </si>
  <si>
    <t>Total Liquid Milk Sales</t>
  </si>
  <si>
    <t>Projected Profit Loss A/c</t>
  </si>
  <si>
    <t>Rs/Ltr</t>
  </si>
  <si>
    <t>Bulk Purchase - Milk</t>
  </si>
  <si>
    <t>Provision for Price Difference</t>
  </si>
  <si>
    <t>Total Purchases</t>
  </si>
  <si>
    <t>Procurement Transport  Cost</t>
  </si>
  <si>
    <t>Rs/ Kg</t>
  </si>
  <si>
    <t>Processing Exp</t>
  </si>
  <si>
    <t>Total Variable Cost</t>
  </si>
  <si>
    <t>Employee Cost</t>
  </si>
  <si>
    <t>Marketing &amp; Selling</t>
  </si>
  <si>
    <t>Interest on Working Capital</t>
  </si>
  <si>
    <t>Profit Before Tax</t>
  </si>
  <si>
    <t>Income Tax</t>
  </si>
  <si>
    <t>Profit After Tax</t>
  </si>
  <si>
    <t>Cash Flow Statement</t>
  </si>
  <si>
    <t>Cash inflow</t>
  </si>
  <si>
    <t>Profit after Tax</t>
  </si>
  <si>
    <t>Decrease in the value of Stock</t>
  </si>
  <si>
    <t>Creditors for Milk Bill</t>
  </si>
  <si>
    <t>Working Capital Loan from NDDB</t>
  </si>
  <si>
    <t>Total Inflow</t>
  </si>
  <si>
    <t>Cash outflow</t>
  </si>
  <si>
    <t>Milk Bill Payment</t>
  </si>
  <si>
    <t>Increase in the value of Stock</t>
  </si>
  <si>
    <t>Repayment to NDDB - Working Capital Loan</t>
  </si>
  <si>
    <t>Total out flow</t>
  </si>
  <si>
    <t>Closing Balance</t>
  </si>
  <si>
    <t>Procurement</t>
  </si>
  <si>
    <t>tlpd</t>
  </si>
  <si>
    <t>Loss</t>
  </si>
  <si>
    <t>Sales retail</t>
  </si>
  <si>
    <t>Rs/kg</t>
  </si>
  <si>
    <t>Conversion cost - SMP</t>
  </si>
  <si>
    <t>Conversion cost - Butter</t>
  </si>
  <si>
    <t>SMP Conversion</t>
  </si>
  <si>
    <t>Butter Conversion</t>
  </si>
  <si>
    <t>lakh lit</t>
  </si>
  <si>
    <t>Jan 15</t>
  </si>
  <si>
    <t>Feb 15</t>
  </si>
  <si>
    <t>Mar 15</t>
  </si>
  <si>
    <t>Apr 15</t>
  </si>
  <si>
    <t>May 15</t>
  </si>
  <si>
    <t>June 15</t>
  </si>
  <si>
    <t>July 15</t>
  </si>
  <si>
    <t>Aug 15</t>
  </si>
  <si>
    <t>Sep 15</t>
  </si>
  <si>
    <t>Oct 15</t>
  </si>
  <si>
    <t>Nov 15</t>
  </si>
  <si>
    <t>Dec 15</t>
  </si>
  <si>
    <t>Jan 16</t>
  </si>
  <si>
    <t>Feb 16</t>
  </si>
  <si>
    <t>Mar 16</t>
  </si>
  <si>
    <t>SMP Recomb (-)./Produced</t>
  </si>
  <si>
    <t>WB Recomb.(-)/Produced</t>
  </si>
  <si>
    <t xml:space="preserve"> Proposed - : Jan 15 - Dec 15</t>
  </si>
  <si>
    <t>Opng. Stock of WMP</t>
  </si>
  <si>
    <t>Variant wise Sales</t>
  </si>
  <si>
    <t>Average Sales</t>
  </si>
  <si>
    <t>Total Fat disposed in milk sale</t>
  </si>
  <si>
    <t>Total SNF disposed in milk sale</t>
  </si>
  <si>
    <t>Average Fat in milk sale</t>
  </si>
  <si>
    <t>Average SNFin milk sale</t>
  </si>
  <si>
    <t>Product sale</t>
  </si>
  <si>
    <t>Gold Milk</t>
  </si>
  <si>
    <t>Standard</t>
  </si>
  <si>
    <t>Cow milk - toned 500 ML</t>
  </si>
  <si>
    <t>Cow milk - toned 200 ML</t>
  </si>
  <si>
    <t>Cow/smart Milk</t>
  </si>
  <si>
    <t>Paneer</t>
  </si>
  <si>
    <t>Shrikhand</t>
  </si>
  <si>
    <t>Dahi</t>
  </si>
  <si>
    <t>Ghee retail sale</t>
  </si>
  <si>
    <t>Table butter retail sale</t>
  </si>
  <si>
    <t>Cow Ghee retail sale</t>
  </si>
  <si>
    <t>Ltrs/month</t>
  </si>
  <si>
    <t>Kg/mth</t>
  </si>
  <si>
    <t>Kgs/mth</t>
  </si>
  <si>
    <t xml:space="preserve"> Jan 16</t>
  </si>
  <si>
    <t>Butter Milk</t>
  </si>
  <si>
    <t>WB utilised for Ghee cow</t>
  </si>
  <si>
    <t>Total Fat disposed in milk sale*</t>
  </si>
  <si>
    <t>Total SNF disposed in milk sale*</t>
  </si>
  <si>
    <t>* with out ghee &amp; Table butter.</t>
  </si>
  <si>
    <t>WB utilised for Ghee BM</t>
  </si>
  <si>
    <t>WB</t>
  </si>
  <si>
    <t>SMP</t>
  </si>
  <si>
    <t>WMP Purchased</t>
  </si>
  <si>
    <t>Clsg. Stock of WMP</t>
  </si>
  <si>
    <t>____________________UNION/FEDERATION</t>
  </si>
  <si>
    <t>MANAGING DIRECTOR</t>
  </si>
  <si>
    <t>Rs.</t>
  </si>
  <si>
    <t>WMP</t>
  </si>
  <si>
    <t>Peda</t>
  </si>
  <si>
    <t>C.  Procurement / Purchase  -  MILK &amp; MILK COMMODITIES</t>
  </si>
  <si>
    <t>Others (Pls. Specify)</t>
  </si>
  <si>
    <t>Cattle Feed Plant  (MTD)</t>
  </si>
  <si>
    <t>Butter Plant (MTD)</t>
  </si>
  <si>
    <t>Drying Plant (MTD)</t>
  </si>
  <si>
    <t>BMC Capacity</t>
  </si>
  <si>
    <t>1)
2)
3)</t>
  </si>
  <si>
    <t>Chilling Capacity (TLPD)</t>
  </si>
  <si>
    <t>Processing Plant (TLPD)</t>
  </si>
  <si>
    <t>Cap. Utilisation</t>
  </si>
  <si>
    <t>Qnty. Handled</t>
  </si>
  <si>
    <t xml:space="preserve">Capacity </t>
  </si>
  <si>
    <t>Location</t>
  </si>
  <si>
    <t xml:space="preserve">Facilities  </t>
  </si>
  <si>
    <t>B. PROCESSING CAPACITY</t>
  </si>
  <si>
    <t>Any other (indicate source):</t>
  </si>
  <si>
    <t>Accumulated Depreciation</t>
  </si>
  <si>
    <t>Bank Working Capital:</t>
  </si>
  <si>
    <t>Accumulated Profit/Loss</t>
  </si>
  <si>
    <t>Bank (Term Loan):</t>
  </si>
  <si>
    <t>NDDB:</t>
  </si>
  <si>
    <t>Reserve</t>
  </si>
  <si>
    <t>Amount</t>
  </si>
  <si>
    <t>Loan Outstanding:</t>
  </si>
  <si>
    <t>Share Capital</t>
  </si>
  <si>
    <t>Qualification:</t>
  </si>
  <si>
    <t>Finance Head (Name):</t>
  </si>
  <si>
    <t>CEO/MD/GM (Name):</t>
  </si>
  <si>
    <t>Chairman (Name):</t>
  </si>
  <si>
    <t>Name &amp; Address</t>
  </si>
  <si>
    <t>A. Borrower Details</t>
  </si>
  <si>
    <t>(To be filled-in by the Borrower)</t>
  </si>
  <si>
    <t>WORKING CAPITAL APPLICATION FORM</t>
  </si>
  <si>
    <t>NATIONAL DAIRY DEVELOPMENT BOARD</t>
  </si>
  <si>
    <t>Format WC-A</t>
  </si>
  <si>
    <t>May</t>
  </si>
  <si>
    <t>June</t>
  </si>
  <si>
    <t>July</t>
  </si>
  <si>
    <t>Aug</t>
  </si>
  <si>
    <t>Oct</t>
  </si>
  <si>
    <t>Nov</t>
  </si>
  <si>
    <t>Dec</t>
  </si>
  <si>
    <t>Jan</t>
  </si>
  <si>
    <t>Feb</t>
  </si>
  <si>
    <t>Mar</t>
  </si>
  <si>
    <t xml:space="preserve"> Buffalo</t>
  </si>
  <si>
    <t>Cow</t>
  </si>
  <si>
    <t>Mixed</t>
  </si>
  <si>
    <t>Total Milk receipt</t>
  </si>
  <si>
    <t>Yearly average</t>
  </si>
  <si>
    <t>Milk Product sales</t>
  </si>
  <si>
    <t>Total Fat Receipt</t>
  </si>
  <si>
    <t>Total SNF Receipt</t>
  </si>
  <si>
    <t>Liquid Milk Sales</t>
  </si>
  <si>
    <t>Mysore Pak</t>
  </si>
  <si>
    <t>Khoa</t>
  </si>
  <si>
    <t>Cashew Burfi</t>
  </si>
  <si>
    <t>Curd/Dahi</t>
  </si>
  <si>
    <t>Flavoured Milk</t>
  </si>
  <si>
    <t>Lassi</t>
  </si>
  <si>
    <t>Shirkand</t>
  </si>
  <si>
    <t>Tk/Mth</t>
  </si>
  <si>
    <t>FAT (%)</t>
  </si>
  <si>
    <t>SNF (%)</t>
  </si>
  <si>
    <t>ice cream</t>
  </si>
  <si>
    <t>WB utilised for Ghee Bulk</t>
  </si>
  <si>
    <t>Full Cream</t>
  </si>
  <si>
    <t>Toned</t>
  </si>
  <si>
    <t>Double toned</t>
  </si>
  <si>
    <t>Cow Milk</t>
  </si>
  <si>
    <t>Others 1</t>
  </si>
  <si>
    <t>Others 2</t>
  </si>
  <si>
    <t>Others 3</t>
  </si>
  <si>
    <t>Other 1</t>
  </si>
  <si>
    <t>Other 2</t>
  </si>
  <si>
    <t>Liquid Milk sale</t>
  </si>
  <si>
    <t>Tlpd</t>
  </si>
  <si>
    <t>Interest on Term loans</t>
  </si>
  <si>
    <t>Opening Balance (01-4-17)</t>
  </si>
  <si>
    <t>Projected Profit Loss A/c &amp; Cash Flow Statement</t>
  </si>
  <si>
    <t>Name of Union: XYZ Milk Union</t>
  </si>
  <si>
    <t>Ghee Bulk</t>
  </si>
  <si>
    <t>WB Sale Bulk</t>
  </si>
  <si>
    <t>Ghee Retail</t>
  </si>
  <si>
    <t>Repayment to NDDB - term loan</t>
  </si>
  <si>
    <t>Inflow</t>
  </si>
  <si>
    <t>Outflow</t>
  </si>
  <si>
    <t>Loan Withdrawan</t>
  </si>
  <si>
    <t>Loan Repaid</t>
  </si>
  <si>
    <t>CC from Banks drwan / repaid (-)</t>
  </si>
  <si>
    <t xml:space="preserve">Fixed Deposit Withdrawn/ Deposited (-) </t>
  </si>
  <si>
    <t>Cheese</t>
  </si>
  <si>
    <t>Other 3</t>
  </si>
  <si>
    <t>SMP sale retail</t>
  </si>
  <si>
    <t xml:space="preserve">SMP Sale Bulk </t>
  </si>
  <si>
    <t>Butter sale retail</t>
  </si>
  <si>
    <t>MRP</t>
  </si>
  <si>
    <t>Cost and Revenue parameters</t>
  </si>
  <si>
    <t>Revenue parameters</t>
  </si>
  <si>
    <t>Local Milk Sale</t>
  </si>
  <si>
    <t xml:space="preserve">Purchase Price </t>
  </si>
  <si>
    <t>Composition</t>
  </si>
  <si>
    <t>Rs/ Kg Solid</t>
  </si>
  <si>
    <t>Rs / Kg Milk</t>
  </si>
  <si>
    <t>Fat%</t>
  </si>
  <si>
    <t>SNF%</t>
  </si>
  <si>
    <t>As per Price Chart</t>
  </si>
  <si>
    <t>Net realization</t>
  </si>
  <si>
    <t>Sales realization ( Rs )</t>
  </si>
  <si>
    <t>WMP Recomb.(-)/Produced</t>
  </si>
  <si>
    <t>WMP Sale Bulk</t>
  </si>
  <si>
    <t>Price diff not paid</t>
  </si>
  <si>
    <t>Price Diff. Amount payment</t>
  </si>
  <si>
    <t>Income tax provision</t>
  </si>
  <si>
    <t>Income tax paid</t>
  </si>
  <si>
    <t>Value of stock</t>
  </si>
  <si>
    <t>Loan Outsanding</t>
  </si>
  <si>
    <t>Loan outstanding</t>
  </si>
  <si>
    <t>Eligible loan</t>
  </si>
  <si>
    <t>Own Procurement -  Buffalo Milk</t>
  </si>
  <si>
    <t>Own Procurement -  cow Milk</t>
  </si>
  <si>
    <t>Own Procurement -  Mixed Milk</t>
  </si>
  <si>
    <t>Other pending payments</t>
  </si>
  <si>
    <t>* Including processing loss</t>
  </si>
  <si>
    <t>Surplus/Deficit (-) FAT</t>
  </si>
  <si>
    <t>Surplus/Deficit (-) SNF</t>
  </si>
  <si>
    <t>Surplus/Deficit conversion</t>
  </si>
  <si>
    <t>FAT Used for WMP production</t>
  </si>
  <si>
    <t>SNF Used for WMP production</t>
  </si>
  <si>
    <t>Balance FAT</t>
  </si>
  <si>
    <t>Balance SNF</t>
  </si>
  <si>
    <t xml:space="preserve">WMP Sale Bulk </t>
  </si>
  <si>
    <t>WMP Produced</t>
  </si>
  <si>
    <t>Opening Stock Of WMP</t>
  </si>
  <si>
    <t>Closing Stock of WMP</t>
  </si>
  <si>
    <t>Purchase of WMP</t>
  </si>
  <si>
    <t>WMP Conversion</t>
  </si>
  <si>
    <t>WMP Bulk sale</t>
  </si>
  <si>
    <t>Stock Adjustment - SMP,WB &amp; WMP</t>
  </si>
  <si>
    <t>Conversion cost - WMP</t>
  </si>
  <si>
    <t>FAT produced from WMP</t>
  </si>
  <si>
    <t>SNF produced from WMP</t>
  </si>
  <si>
    <t>WMP used for Recomb</t>
  </si>
  <si>
    <t>MT/month</t>
  </si>
  <si>
    <t>Avg. Milk procurement</t>
  </si>
  <si>
    <t>Avg. Liquid Milk disposal</t>
  </si>
  <si>
    <t>Total FAT Disposal</t>
  </si>
  <si>
    <t>Total SNF Disposal</t>
  </si>
  <si>
    <t>Avg. FAT receipt</t>
  </si>
  <si>
    <t>Avg. SNF receipt</t>
  </si>
  <si>
    <t>Avg. FAT disposal*</t>
  </si>
  <si>
    <t>Avg. SNF disposal*</t>
  </si>
  <si>
    <t xml:space="preserve">Avg. Purchases/sale (-) Net </t>
  </si>
  <si>
    <t>Avg. Closing stock - Monthly</t>
  </si>
  <si>
    <t>D. WORKING CAPITAL REQUIREMENTS</t>
  </si>
  <si>
    <t>Month</t>
  </si>
  <si>
    <t>Closing stock value</t>
  </si>
  <si>
    <t>Admissable Working Capital Limit</t>
  </si>
  <si>
    <t>Working capital limit Requested by the Borrower</t>
  </si>
  <si>
    <t>Lakh</t>
  </si>
  <si>
    <t>Interest rate</t>
  </si>
  <si>
    <t>(Number of BMC)</t>
  </si>
  <si>
    <t>Projected Drawl and repayment schedule :</t>
  </si>
  <si>
    <t>Withdrawl</t>
  </si>
  <si>
    <t>Repayment</t>
  </si>
  <si>
    <t>Outflow principal</t>
  </si>
  <si>
    <t>Enclosures:</t>
  </si>
  <si>
    <t>Income &amp; Expenditure Statement</t>
  </si>
  <si>
    <t>Sr No</t>
  </si>
  <si>
    <t>A</t>
  </si>
  <si>
    <t>Income from Operations</t>
  </si>
  <si>
    <t>i)</t>
  </si>
  <si>
    <t xml:space="preserve">Income from sale of Milk &amp; Milk Products </t>
  </si>
  <si>
    <t>ii)</t>
  </si>
  <si>
    <t>Income from conversion/custom packing operations</t>
  </si>
  <si>
    <t>B</t>
  </si>
  <si>
    <t>Opening Stock</t>
  </si>
  <si>
    <t>iii)</t>
  </si>
  <si>
    <t>Less :Closing Stock</t>
  </si>
  <si>
    <t>iv)</t>
  </si>
  <si>
    <t>Total Material Consumed</t>
  </si>
  <si>
    <t>C</t>
  </si>
  <si>
    <t>Commission to DCS</t>
  </si>
  <si>
    <t>D</t>
  </si>
  <si>
    <t>Variable Expenses</t>
  </si>
  <si>
    <t>Procurement transportation cost</t>
  </si>
  <si>
    <t>Manufacturing, Processing &amp; Conversion cost</t>
  </si>
  <si>
    <t>Packaging cost</t>
  </si>
  <si>
    <t>Transport cost - Distribution</t>
  </si>
  <si>
    <t>v)</t>
  </si>
  <si>
    <t>Repairs &amp; Maintenance Plant</t>
  </si>
  <si>
    <t>vi)</t>
  </si>
  <si>
    <t>Other variable cost</t>
  </si>
  <si>
    <t>vii)</t>
  </si>
  <si>
    <t>Total Variable Expenses</t>
  </si>
  <si>
    <t>E</t>
  </si>
  <si>
    <t>F</t>
  </si>
  <si>
    <t>Commission on Sales</t>
  </si>
  <si>
    <t>G</t>
  </si>
  <si>
    <t>Net Contribution</t>
  </si>
  <si>
    <t>H</t>
  </si>
  <si>
    <t>Fixed Expenses</t>
  </si>
  <si>
    <t>Employee costs</t>
  </si>
  <si>
    <t>Administrative Expenses</t>
  </si>
  <si>
    <t>Repairs &amp; Maintenance</t>
  </si>
  <si>
    <t>Marketing &amp; Selling Expenses</t>
  </si>
  <si>
    <t>Total Fixed Expenses</t>
  </si>
  <si>
    <t>I</t>
  </si>
  <si>
    <t>(Operating Profit)</t>
  </si>
  <si>
    <t>J</t>
  </si>
  <si>
    <t>Net income from Feed operations - Plant</t>
  </si>
  <si>
    <t>Net income from P&amp;I trading (Excluding feed)</t>
  </si>
  <si>
    <t>Net income from Feed operations - Trading</t>
  </si>
  <si>
    <t>Total Other Income</t>
  </si>
  <si>
    <t>K</t>
  </si>
  <si>
    <t>Finance cost</t>
  </si>
  <si>
    <t>L</t>
  </si>
  <si>
    <t>M</t>
  </si>
  <si>
    <t>Exceptional items</t>
  </si>
  <si>
    <t>N</t>
  </si>
  <si>
    <t>O</t>
  </si>
  <si>
    <t>Net Profit</t>
  </si>
  <si>
    <t>P</t>
  </si>
  <si>
    <t>Cost of production</t>
  </si>
  <si>
    <t>Cost of goods sold</t>
  </si>
  <si>
    <t>Cost of sales</t>
  </si>
  <si>
    <t>viii)</t>
  </si>
  <si>
    <t>ix)</t>
  </si>
  <si>
    <t>x)</t>
  </si>
  <si>
    <t>Amount ( Rs in lakh)</t>
  </si>
  <si>
    <t>FY 2014 - 15</t>
  </si>
  <si>
    <t>FY 2016 - 17</t>
  </si>
  <si>
    <t>Balance Sheet</t>
  </si>
  <si>
    <t>Sr No.</t>
  </si>
  <si>
    <t>Rs. In Lakh</t>
  </si>
  <si>
    <t>Sources:</t>
  </si>
  <si>
    <t>Share capital</t>
  </si>
  <si>
    <t>Government</t>
  </si>
  <si>
    <t>Members</t>
  </si>
  <si>
    <t>II</t>
  </si>
  <si>
    <t>Reserves &amp; Surplus</t>
  </si>
  <si>
    <t>Accumulated Profit (+)/loss (-)</t>
  </si>
  <si>
    <t>General Reserve</t>
  </si>
  <si>
    <t>Share Suspense</t>
  </si>
  <si>
    <t>III</t>
  </si>
  <si>
    <t>Grants &amp; Subsidies</t>
  </si>
  <si>
    <t>IV</t>
  </si>
  <si>
    <t>Net worth</t>
  </si>
  <si>
    <t>V</t>
  </si>
  <si>
    <t>Capital Reserves</t>
  </si>
  <si>
    <t>VI</t>
  </si>
  <si>
    <t>Other Reserves</t>
  </si>
  <si>
    <t>VII</t>
  </si>
  <si>
    <t>Secured Loan</t>
  </si>
  <si>
    <t>From NDDB</t>
  </si>
  <si>
    <t>From Others</t>
  </si>
  <si>
    <t xml:space="preserve">Total secured loan </t>
  </si>
  <si>
    <t>Unpaid Interest</t>
  </si>
  <si>
    <t>VIII</t>
  </si>
  <si>
    <t>Unsecured Loan</t>
  </si>
  <si>
    <t>Total Loan Amount</t>
  </si>
  <si>
    <t>IX</t>
  </si>
  <si>
    <t>Total Long Term Loans</t>
  </si>
  <si>
    <t>X</t>
  </si>
  <si>
    <t>Bonds/Debentures</t>
  </si>
  <si>
    <t>Redeemable</t>
  </si>
  <si>
    <t>Irredeemable</t>
  </si>
  <si>
    <t>XI</t>
  </si>
  <si>
    <t>Long term provisions</t>
  </si>
  <si>
    <t>XII</t>
  </si>
  <si>
    <t>Total of Sources</t>
  </si>
  <si>
    <t>APPLICATIONS</t>
  </si>
  <si>
    <t>Fixed assets</t>
  </si>
  <si>
    <t>Gross Block</t>
  </si>
  <si>
    <t>Less: Accumulated depreciation</t>
  </si>
  <si>
    <t>Net Block</t>
  </si>
  <si>
    <t>Capital work in progress</t>
  </si>
  <si>
    <t>Investment</t>
  </si>
  <si>
    <t>Current Assets, L&amp; A</t>
  </si>
  <si>
    <t>Cash &amp; bank balance</t>
  </si>
  <si>
    <t>Inventory:</t>
  </si>
  <si>
    <t>Inventory-Raw material ( Dairy)</t>
  </si>
  <si>
    <t>Inventory-WIP (Dairy)</t>
  </si>
  <si>
    <t>Inventory- Finished products (Dairy)</t>
  </si>
  <si>
    <t>Inventory- CFP</t>
  </si>
  <si>
    <t>Inventory - others</t>
  </si>
  <si>
    <t>Total inventory</t>
  </si>
  <si>
    <t>Sundry debtors:</t>
  </si>
  <si>
    <t>Sundry debtors - Dairy operations</t>
  </si>
  <si>
    <t>Sundry debtors-Others</t>
  </si>
  <si>
    <t>Total Sundry debtors</t>
  </si>
  <si>
    <t>xi)</t>
  </si>
  <si>
    <t>Short term deposits</t>
  </si>
  <si>
    <t>xii)</t>
  </si>
  <si>
    <t>Advances</t>
  </si>
  <si>
    <t>xiii)</t>
  </si>
  <si>
    <t>Other current assets</t>
  </si>
  <si>
    <t>xiv)</t>
  </si>
  <si>
    <t>Less: Current liabilities</t>
  </si>
  <si>
    <t>Sundry creditors</t>
  </si>
  <si>
    <t>Due to DCS - Milk bills</t>
  </si>
  <si>
    <t>Due to others - Milk &amp; Milk Products</t>
  </si>
  <si>
    <t>Creditors for Expenses</t>
  </si>
  <si>
    <t>Other creditors</t>
  </si>
  <si>
    <t>Deposits &amp; Advances</t>
  </si>
  <si>
    <t>Provisions</t>
  </si>
  <si>
    <t>Cash Credit/ WC /OD</t>
  </si>
  <si>
    <t>Other CL</t>
  </si>
  <si>
    <t>Net Working Capital</t>
  </si>
  <si>
    <t>Deferred/Misc. Expenses</t>
  </si>
  <si>
    <t>Total of Applications</t>
  </si>
  <si>
    <t xml:space="preserve">Raw Material (RM) Inventory </t>
  </si>
  <si>
    <t>RM Consumed / 365</t>
  </si>
  <si>
    <t>Per Day</t>
  </si>
  <si>
    <t>RM Conversion Period = A / B</t>
  </si>
  <si>
    <t>Work in Progress (WIP)</t>
  </si>
  <si>
    <t>Cost of Production / 365</t>
  </si>
  <si>
    <t>WIP Conversion Period  = D / E</t>
  </si>
  <si>
    <t>Finished Goods (FG) inventory</t>
  </si>
  <si>
    <t>Cost of Goods Sold / 365</t>
  </si>
  <si>
    <t>FG  Converson Period = G / H</t>
  </si>
  <si>
    <t xml:space="preserve">Debtors </t>
  </si>
  <si>
    <t>Credit Sales / 365</t>
  </si>
  <si>
    <t>Debtors Conversion Period = J / K</t>
  </si>
  <si>
    <t>Gross Operating Cycle ( C + F + I  + L)</t>
  </si>
  <si>
    <t xml:space="preserve">Creditors </t>
  </si>
  <si>
    <t>Credit Purchase / 365</t>
  </si>
  <si>
    <t>Payable Defferal Period =  N  / O</t>
  </si>
  <si>
    <t>Net Operating Cycle ( M - P)</t>
  </si>
  <si>
    <t>Operating Cycle:</t>
  </si>
  <si>
    <t>*Note: Provisional accounts for the current year till last month to be provided.</t>
  </si>
  <si>
    <r>
      <t xml:space="preserve">Milk bill payment outstanding to societies </t>
    </r>
    <r>
      <rPr>
        <i/>
        <sz val="11"/>
        <rFont val="Bookman Old Style"/>
        <family val="1"/>
      </rPr>
      <t>(As on date)</t>
    </r>
    <r>
      <rPr>
        <b/>
        <sz val="11"/>
        <rFont val="Bookman Old Style"/>
        <family val="1"/>
      </rPr>
      <t xml:space="preserve"> (Rs. Crore)</t>
    </r>
  </si>
  <si>
    <t>Security Offered</t>
  </si>
  <si>
    <t>Apr</t>
  </si>
  <si>
    <t>Sept</t>
  </si>
  <si>
    <t>Projections</t>
  </si>
  <si>
    <t>Note: Information for the months already completed to be provided on actual basis.</t>
  </si>
  <si>
    <t>(Rs.in Lakh)</t>
  </si>
  <si>
    <t>Avg. Conversion/Production:</t>
  </si>
  <si>
    <t>Interset on WC</t>
  </si>
  <si>
    <t>Limit sanction : Rs _______ Lakh</t>
  </si>
  <si>
    <t>Limit sanction : Rs______Lakh</t>
  </si>
  <si>
    <t>Actuals - Year : Apr 17- Mar 18</t>
  </si>
  <si>
    <t>FY 2017-18</t>
  </si>
  <si>
    <t>Projections - Year: Apr 19 - Mar 20</t>
  </si>
  <si>
    <t>Projected Closing stock value for the period: Apr 19 - Mar 20 :</t>
  </si>
  <si>
    <t>Commission /other deductions (incl GST)</t>
  </si>
  <si>
    <r>
      <t>Financials as on</t>
    </r>
    <r>
      <rPr>
        <b/>
        <sz val="12"/>
        <rFont val="Bookman Old Style"/>
        <family val="1"/>
      </rPr>
      <t xml:space="preserve"> 31/03/2019:</t>
    </r>
  </si>
  <si>
    <t xml:space="preserve">  Apr 19- Mar 20</t>
  </si>
  <si>
    <t xml:space="preserve">  Apr 20 - Mar 21</t>
  </si>
  <si>
    <t>Projected Closing stock value for the period: Apr 20 - Mar 21 :</t>
  </si>
  <si>
    <t>1. Statement of Material Balance for the period Apr 18 - Mar 19 and projected material balance for the period Apr 19 - Mar 20 and Apr 20 - Mar 21.</t>
  </si>
  <si>
    <t>2. Projected Profit Loss A/c &amp; Cash Flow Statement for the period Apr 19 - Mar 20 and Apr 20 - Mar 21.</t>
  </si>
  <si>
    <t>3. Statement of Material Balance for the period Apr 16 - Mar 17 to Apr 18 - Mar 19.</t>
  </si>
  <si>
    <t>4. Audited financials for last 3 years (2016-17, 2017-18 and 2018-19)</t>
  </si>
  <si>
    <t>Projections - Year: Apr 20 - Mar 21</t>
  </si>
  <si>
    <t>Actuals - Year : Apr 16 - Mar 17</t>
  </si>
  <si>
    <t>Actuals - Year : Apr 18- Mar 19</t>
  </si>
  <si>
    <t>FY 2018-19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</si>
</sst>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_)"/>
    <numFmt numFmtId="182" formatCode="#,##0.0"/>
    <numFmt numFmtId="183" formatCode="0.0%"/>
    <numFmt numFmtId="184" formatCode="[$-409]mmm\-yy;@"/>
    <numFmt numFmtId="185" formatCode="&quot;Rs.&quot;\ #,##0_);\(&quot;Rs.&quot;\ #,##0\)"/>
    <numFmt numFmtId="186" formatCode="[$-409]dd\-mmm\-yy;@"/>
    <numFmt numFmtId="187" formatCode="0.000"/>
    <numFmt numFmtId="188" formatCode="0.000_)"/>
    <numFmt numFmtId="189" formatCode="0.0000_)"/>
    <numFmt numFmtId="190" formatCode="0.000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0.00000"/>
    <numFmt numFmtId="199" formatCode="0.00000000"/>
    <numFmt numFmtId="200" formatCode="0.0000000"/>
    <numFmt numFmtId="201" formatCode="0.000000"/>
    <numFmt numFmtId="202" formatCode="_(&quot;Rs.&quot;* #,##0.00_);_(&quot;Rs.&quot;* \(#,##0.00\);_(&quot;Rs.&quot;* &quot;-&quot;??_);_(@_)"/>
    <numFmt numFmtId="203" formatCode="_(* #,##0_);_(* \(#,##0\);_(* &quot;-&quot;??_);_(@_)"/>
    <numFmt numFmtId="204" formatCode="0;[Red]0"/>
    <numFmt numFmtId="205" formatCode="B1mmm/yy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Book Antiqua"/>
      <family val="1"/>
    </font>
    <font>
      <sz val="12"/>
      <name val="Courier"/>
      <family val="3"/>
    </font>
    <font>
      <sz val="12"/>
      <name val="Times New Roman"/>
      <family val="1"/>
    </font>
    <font>
      <sz val="10"/>
      <name val="Book Antiqua"/>
      <family val="1"/>
    </font>
    <font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Bookman Old Style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Arial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4"/>
      <name val="Bookman Old Style"/>
      <family val="1"/>
    </font>
    <font>
      <b/>
      <u val="single"/>
      <sz val="12"/>
      <name val="Bookman Old Style"/>
      <family val="1"/>
    </font>
    <font>
      <b/>
      <sz val="10"/>
      <name val="Bookman Old Style"/>
      <family val="1"/>
    </font>
    <font>
      <b/>
      <sz val="13"/>
      <name val="Bookman Old Style"/>
      <family val="1"/>
    </font>
    <font>
      <sz val="12"/>
      <color indexed="8"/>
      <name val="Bookman Old Style"/>
      <family val="1"/>
    </font>
    <font>
      <sz val="10"/>
      <color indexed="53"/>
      <name val="Bookman Old Style"/>
      <family val="1"/>
    </font>
    <font>
      <b/>
      <sz val="12"/>
      <color indexed="8"/>
      <name val="Bookman Old Style"/>
      <family val="1"/>
    </font>
    <font>
      <sz val="13"/>
      <name val="Bookman Old Style"/>
      <family val="1"/>
    </font>
    <font>
      <sz val="9"/>
      <name val="Tahoma"/>
      <family val="2"/>
    </font>
    <font>
      <b/>
      <sz val="11"/>
      <name val="Bookman Old Style"/>
      <family val="1"/>
    </font>
    <font>
      <i/>
      <sz val="11"/>
      <name val="Bookman Old Style"/>
      <family val="1"/>
    </font>
    <font>
      <b/>
      <i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man Old Style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37" fontId="3" fillId="26" borderId="1" applyBorder="0" applyProtection="0">
      <alignment vertical="center"/>
    </xf>
    <xf numFmtId="0" fontId="56" fillId="27" borderId="0" applyNumberFormat="0" applyBorder="0" applyAlignment="0" applyProtection="0"/>
    <xf numFmtId="0" fontId="57" fillId="28" borderId="2" applyNumberFormat="0" applyAlignment="0" applyProtection="0"/>
    <xf numFmtId="0" fontId="5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0">
      <alignment/>
      <protection/>
    </xf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37" fontId="4" fillId="31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32" borderId="6" applyNumberFormat="0">
      <alignment horizontal="left" vertical="top" indent="1"/>
      <protection/>
    </xf>
    <xf numFmtId="0" fontId="5" fillId="26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33" borderId="2" applyNumberFormat="0" applyAlignment="0" applyProtection="0"/>
    <xf numFmtId="0" fontId="65" fillId="0" borderId="10" applyNumberFormat="0" applyFill="0" applyAlignment="0" applyProtection="0"/>
    <xf numFmtId="0" fontId="66" fillId="34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7" fillId="0" borderId="0">
      <alignment/>
      <protection/>
    </xf>
    <xf numFmtId="185" fontId="7" fillId="0" borderId="0">
      <alignment/>
      <protection/>
    </xf>
    <xf numFmtId="185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67" fillId="28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8" fillId="0" borderId="14" xfId="0" applyFont="1" applyFill="1" applyBorder="1" applyAlignment="1">
      <alignment horizontal="center"/>
    </xf>
    <xf numFmtId="17" fontId="18" fillId="0" borderId="14" xfId="0" applyNumberFormat="1" applyFont="1" applyFill="1" applyBorder="1" applyAlignment="1" quotePrefix="1">
      <alignment horizontal="center"/>
    </xf>
    <xf numFmtId="0" fontId="1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2" fontId="10" fillId="0" borderId="15" xfId="89" applyNumberFormat="1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2" fontId="10" fillId="0" borderId="17" xfId="89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4" fontId="10" fillId="0" borderId="15" xfId="89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 wrapText="1" shrinkToFit="1"/>
    </xf>
    <xf numFmtId="2" fontId="10" fillId="0" borderId="0" xfId="89" applyNumberFormat="1" applyFont="1" applyFill="1" applyBorder="1" applyAlignment="1">
      <alignment/>
    </xf>
    <xf numFmtId="10" fontId="10" fillId="0" borderId="15" xfId="89" applyNumberFormat="1" applyFont="1" applyFill="1" applyBorder="1" applyAlignment="1">
      <alignment/>
    </xf>
    <xf numFmtId="0" fontId="10" fillId="0" borderId="17" xfId="0" applyFont="1" applyFill="1" applyBorder="1" applyAlignment="1">
      <alignment horizontal="left" wrapText="1" shrinkToFit="1"/>
    </xf>
    <xf numFmtId="2" fontId="10" fillId="0" borderId="17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8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10" fontId="10" fillId="0" borderId="0" xfId="89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10" fillId="0" borderId="16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/>
    </xf>
    <xf numFmtId="1" fontId="10" fillId="0" borderId="15" xfId="0" applyNumberFormat="1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7" xfId="0" applyFont="1" applyFill="1" applyBorder="1" applyAlignment="1">
      <alignment wrapText="1" shrinkToFit="1"/>
    </xf>
    <xf numFmtId="2" fontId="10" fillId="0" borderId="20" xfId="0" applyNumberFormat="1" applyFont="1" applyFill="1" applyBorder="1" applyAlignment="1">
      <alignment/>
    </xf>
    <xf numFmtId="0" fontId="10" fillId="0" borderId="16" xfId="0" applyFont="1" applyFill="1" applyBorder="1" applyAlignment="1">
      <alignment wrapText="1" shrinkToFit="1"/>
    </xf>
    <xf numFmtId="2" fontId="10" fillId="0" borderId="16" xfId="0" applyNumberFormat="1" applyFont="1" applyBorder="1" applyAlignment="1">
      <alignment/>
    </xf>
    <xf numFmtId="2" fontId="10" fillId="0" borderId="19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0" fontId="10" fillId="0" borderId="1" xfId="0" applyFont="1" applyFill="1" applyBorder="1" applyAlignment="1">
      <alignment wrapText="1" shrinkToFit="1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14" xfId="0" applyFont="1" applyFill="1" applyBorder="1" applyAlignment="1">
      <alignment horizontal="left" wrapText="1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wrapText="1" shrinkToFit="1"/>
    </xf>
    <xf numFmtId="2" fontId="10" fillId="0" borderId="4" xfId="89" applyNumberFormat="1" applyFont="1" applyFill="1" applyBorder="1" applyAlignment="1">
      <alignment/>
    </xf>
    <xf numFmtId="9" fontId="10" fillId="0" borderId="0" xfId="89" applyFont="1" applyFill="1" applyAlignment="1">
      <alignment/>
    </xf>
    <xf numFmtId="1" fontId="10" fillId="0" borderId="14" xfId="0" applyNumberFormat="1" applyFont="1" applyFill="1" applyBorder="1" applyAlignment="1">
      <alignment/>
    </xf>
    <xf numFmtId="10" fontId="10" fillId="0" borderId="15" xfId="94" applyNumberFormat="1" applyFont="1" applyFill="1" applyBorder="1" applyAlignment="1">
      <alignment/>
    </xf>
    <xf numFmtId="10" fontId="10" fillId="0" borderId="0" xfId="94" applyNumberFormat="1" applyFont="1" applyFill="1" applyBorder="1" applyAlignment="1">
      <alignment/>
    </xf>
    <xf numFmtId="2" fontId="10" fillId="0" borderId="15" xfId="94" applyNumberFormat="1" applyFont="1" applyFill="1" applyBorder="1" applyAlignment="1">
      <alignment/>
    </xf>
    <xf numFmtId="2" fontId="10" fillId="0" borderId="17" xfId="94" applyNumberFormat="1" applyFont="1" applyFill="1" applyBorder="1" applyAlignment="1">
      <alignment/>
    </xf>
    <xf numFmtId="181" fontId="10" fillId="0" borderId="15" xfId="77" applyNumberFormat="1" applyFont="1" applyBorder="1">
      <alignment/>
      <protection/>
    </xf>
    <xf numFmtId="181" fontId="18" fillId="0" borderId="15" xfId="77" applyNumberFormat="1" applyFont="1" applyFill="1" applyBorder="1">
      <alignment/>
      <protection/>
    </xf>
    <xf numFmtId="181" fontId="18" fillId="0" borderId="14" xfId="77" applyNumberFormat="1" applyFont="1" applyFill="1" applyBorder="1">
      <alignment/>
      <protection/>
    </xf>
    <xf numFmtId="181" fontId="10" fillId="0" borderId="15" xfId="77" applyNumberFormat="1" applyFont="1" applyFill="1" applyBorder="1" applyAlignment="1">
      <alignment horizontal="left"/>
      <protection/>
    </xf>
    <xf numFmtId="181" fontId="18" fillId="0" borderId="14" xfId="77" applyNumberFormat="1" applyFont="1" applyFill="1" applyBorder="1" applyAlignment="1">
      <alignment horizontal="left"/>
      <protection/>
    </xf>
    <xf numFmtId="0" fontId="10" fillId="0" borderId="15" xfId="77" applyFont="1" applyBorder="1" applyAlignment="1">
      <alignment vertical="center"/>
      <protection/>
    </xf>
    <xf numFmtId="0" fontId="10" fillId="0" borderId="0" xfId="77" applyFont="1">
      <alignment/>
      <protection/>
    </xf>
    <xf numFmtId="0" fontId="18" fillId="0" borderId="15" xfId="77" applyFont="1" applyBorder="1">
      <alignment/>
      <protection/>
    </xf>
    <xf numFmtId="0" fontId="10" fillId="0" borderId="22" xfId="77" applyFont="1" applyBorder="1" applyAlignment="1">
      <alignment horizontal="center"/>
      <protection/>
    </xf>
    <xf numFmtId="4" fontId="10" fillId="0" borderId="22" xfId="77" applyNumberFormat="1" applyFont="1" applyBorder="1">
      <alignment/>
      <protection/>
    </xf>
    <xf numFmtId="0" fontId="10" fillId="0" borderId="22" xfId="77" applyFont="1" applyBorder="1">
      <alignment/>
      <protection/>
    </xf>
    <xf numFmtId="0" fontId="10" fillId="0" borderId="15" xfId="77" applyFont="1" applyBorder="1">
      <alignment/>
      <protection/>
    </xf>
    <xf numFmtId="0" fontId="18" fillId="0" borderId="14" xfId="77" applyFont="1" applyBorder="1">
      <alignment/>
      <protection/>
    </xf>
    <xf numFmtId="0" fontId="18" fillId="0" borderId="23" xfId="77" applyFont="1" applyBorder="1" applyAlignment="1">
      <alignment horizontal="center"/>
      <protection/>
    </xf>
    <xf numFmtId="4" fontId="18" fillId="0" borderId="23" xfId="77" applyNumberFormat="1" applyFont="1" applyBorder="1">
      <alignment/>
      <protection/>
    </xf>
    <xf numFmtId="0" fontId="10" fillId="0" borderId="15" xfId="77" applyFont="1" applyFill="1" applyBorder="1">
      <alignment/>
      <protection/>
    </xf>
    <xf numFmtId="0" fontId="10" fillId="0" borderId="22" xfId="77" applyFont="1" applyFill="1" applyBorder="1" applyAlignment="1">
      <alignment horizontal="center"/>
      <protection/>
    </xf>
    <xf numFmtId="183" fontId="10" fillId="0" borderId="22" xfId="91" applyNumberFormat="1" applyFont="1" applyBorder="1" applyAlignment="1">
      <alignment/>
    </xf>
    <xf numFmtId="0" fontId="18" fillId="0" borderId="15" xfId="77" applyFont="1" applyFill="1" applyBorder="1">
      <alignment/>
      <protection/>
    </xf>
    <xf numFmtId="0" fontId="18" fillId="0" borderId="22" xfId="77" applyFont="1" applyFill="1" applyBorder="1" applyAlignment="1">
      <alignment horizontal="center"/>
      <protection/>
    </xf>
    <xf numFmtId="2" fontId="18" fillId="0" borderId="22" xfId="91" applyNumberFormat="1" applyFont="1" applyBorder="1" applyAlignment="1">
      <alignment/>
    </xf>
    <xf numFmtId="0" fontId="18" fillId="0" borderId="14" xfId="77" applyFont="1" applyFill="1" applyBorder="1">
      <alignment/>
      <protection/>
    </xf>
    <xf numFmtId="0" fontId="18" fillId="0" borderId="23" xfId="77" applyFont="1" applyFill="1" applyBorder="1" applyAlignment="1">
      <alignment horizontal="center"/>
      <protection/>
    </xf>
    <xf numFmtId="2" fontId="10" fillId="0" borderId="22" xfId="77" applyNumberFormat="1" applyFont="1" applyBorder="1" applyAlignment="1">
      <alignment horizontal="center"/>
      <protection/>
    </xf>
    <xf numFmtId="4" fontId="10" fillId="0" borderId="22" xfId="77" applyNumberFormat="1" applyFont="1" applyBorder="1" applyAlignment="1">
      <alignment horizontal="right"/>
      <protection/>
    </xf>
    <xf numFmtId="2" fontId="18" fillId="0" borderId="23" xfId="77" applyNumberFormat="1" applyFont="1" applyBorder="1" applyAlignment="1">
      <alignment horizontal="center"/>
      <protection/>
    </xf>
    <xf numFmtId="2" fontId="18" fillId="0" borderId="22" xfId="77" applyNumberFormat="1" applyFont="1" applyBorder="1" applyAlignment="1">
      <alignment horizontal="center"/>
      <protection/>
    </xf>
    <xf numFmtId="4" fontId="18" fillId="0" borderId="22" xfId="77" applyNumberFormat="1" applyFont="1" applyBorder="1">
      <alignment/>
      <protection/>
    </xf>
    <xf numFmtId="0" fontId="10" fillId="0" borderId="23" xfId="77" applyFont="1" applyBorder="1" applyAlignment="1">
      <alignment horizontal="center"/>
      <protection/>
    </xf>
    <xf numFmtId="2" fontId="18" fillId="0" borderId="23" xfId="77" applyNumberFormat="1" applyFont="1" applyBorder="1" applyAlignment="1">
      <alignment/>
      <protection/>
    </xf>
    <xf numFmtId="2" fontId="10" fillId="0" borderId="22" xfId="77" applyNumberFormat="1" applyFont="1" applyBorder="1" applyAlignment="1">
      <alignment/>
      <protection/>
    </xf>
    <xf numFmtId="0" fontId="10" fillId="0" borderId="15" xfId="77" applyFont="1" applyBorder="1" applyAlignment="1">
      <alignment horizontal="left"/>
      <protection/>
    </xf>
    <xf numFmtId="0" fontId="18" fillId="0" borderId="14" xfId="77" applyFont="1" applyBorder="1" applyAlignment="1">
      <alignment horizontal="left"/>
      <protection/>
    </xf>
    <xf numFmtId="0" fontId="18" fillId="0" borderId="1" xfId="77" applyFont="1" applyBorder="1">
      <alignment/>
      <protection/>
    </xf>
    <xf numFmtId="0" fontId="10" fillId="0" borderId="21" xfId="77" applyFont="1" applyBorder="1" applyAlignment="1">
      <alignment horizontal="center"/>
      <protection/>
    </xf>
    <xf numFmtId="0" fontId="10" fillId="0" borderId="24" xfId="77" applyFont="1" applyBorder="1" applyAlignment="1">
      <alignment horizontal="center"/>
      <protection/>
    </xf>
    <xf numFmtId="4" fontId="10" fillId="0" borderId="24" xfId="77" applyNumberFormat="1" applyFont="1" applyBorder="1">
      <alignment/>
      <protection/>
    </xf>
    <xf numFmtId="0" fontId="18" fillId="0" borderId="4" xfId="77" applyFont="1" applyBorder="1">
      <alignment/>
      <protection/>
    </xf>
    <xf numFmtId="0" fontId="18" fillId="0" borderId="22" xfId="77" applyFont="1" applyBorder="1" applyAlignment="1">
      <alignment horizontal="center"/>
      <protection/>
    </xf>
    <xf numFmtId="0" fontId="10" fillId="0" borderId="4" xfId="77" applyFont="1" applyBorder="1">
      <alignment/>
      <protection/>
    </xf>
    <xf numFmtId="4" fontId="18" fillId="0" borderId="14" xfId="77" applyNumberFormat="1" applyFont="1" applyBorder="1">
      <alignment/>
      <protection/>
    </xf>
    <xf numFmtId="0" fontId="10" fillId="0" borderId="0" xfId="77" applyFont="1" applyAlignment="1">
      <alignment horizontal="center"/>
      <protection/>
    </xf>
    <xf numFmtId="4" fontId="10" fillId="0" borderId="0" xfId="77" applyNumberFormat="1" applyFont="1">
      <alignment/>
      <protection/>
    </xf>
    <xf numFmtId="2" fontId="18" fillId="0" borderId="23" xfId="77" applyNumberFormat="1" applyFont="1" applyBorder="1" applyAlignment="1">
      <alignment horizontal="right"/>
      <protection/>
    </xf>
    <xf numFmtId="0" fontId="10" fillId="0" borderId="24" xfId="77" applyFont="1" applyBorder="1">
      <alignment/>
      <protection/>
    </xf>
    <xf numFmtId="1" fontId="10" fillId="0" borderId="14" xfId="77" applyNumberFormat="1" applyFont="1" applyBorder="1">
      <alignment/>
      <protection/>
    </xf>
    <xf numFmtId="2" fontId="10" fillId="0" borderId="15" xfId="77" applyNumberFormat="1" applyFont="1" applyBorder="1">
      <alignment/>
      <protection/>
    </xf>
    <xf numFmtId="2" fontId="10" fillId="0" borderId="22" xfId="77" applyNumberFormat="1" applyFont="1" applyBorder="1">
      <alignment/>
      <protection/>
    </xf>
    <xf numFmtId="4" fontId="10" fillId="0" borderId="22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4" fontId="18" fillId="0" borderId="22" xfId="77" applyNumberFormat="1" applyFont="1" applyBorder="1" applyAlignment="1">
      <alignment horizontal="right"/>
      <protection/>
    </xf>
    <xf numFmtId="9" fontId="18" fillId="0" borderId="15" xfId="89" applyFont="1" applyBorder="1" applyAlignment="1">
      <alignment/>
    </xf>
    <xf numFmtId="2" fontId="10" fillId="0" borderId="21" xfId="77" applyNumberFormat="1" applyFont="1" applyBorder="1">
      <alignment/>
      <protection/>
    </xf>
    <xf numFmtId="2" fontId="10" fillId="0" borderId="23" xfId="77" applyNumberFormat="1" applyFont="1" applyBorder="1">
      <alignment/>
      <protection/>
    </xf>
    <xf numFmtId="0" fontId="10" fillId="0" borderId="0" xfId="77" applyFont="1" applyBorder="1" applyAlignment="1">
      <alignment horizontal="center"/>
      <protection/>
    </xf>
    <xf numFmtId="0" fontId="18" fillId="0" borderId="0" xfId="77" applyFont="1" applyBorder="1" applyAlignment="1">
      <alignment horizontal="center"/>
      <protection/>
    </xf>
    <xf numFmtId="0" fontId="18" fillId="0" borderId="21" xfId="77" applyFont="1" applyBorder="1" applyAlignment="1">
      <alignment horizontal="center"/>
      <protection/>
    </xf>
    <xf numFmtId="2" fontId="10" fillId="26" borderId="22" xfId="77" applyNumberFormat="1" applyFont="1" applyFill="1" applyBorder="1">
      <alignment/>
      <protection/>
    </xf>
    <xf numFmtId="2" fontId="10" fillId="0" borderId="0" xfId="77" applyNumberFormat="1" applyFont="1">
      <alignment/>
      <protection/>
    </xf>
    <xf numFmtId="2" fontId="10" fillId="26" borderId="15" xfId="77" applyNumberFormat="1" applyFont="1" applyFill="1" applyBorder="1">
      <alignment/>
      <protection/>
    </xf>
    <xf numFmtId="0" fontId="10" fillId="26" borderId="22" xfId="77" applyFont="1" applyFill="1" applyBorder="1">
      <alignment/>
      <protection/>
    </xf>
    <xf numFmtId="2" fontId="10" fillId="26" borderId="15" xfId="89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wrapText="1" shrinkToFit="1"/>
    </xf>
    <xf numFmtId="2" fontId="10" fillId="0" borderId="0" xfId="94" applyNumberFormat="1" applyFont="1" applyFill="1" applyBorder="1" applyAlignment="1">
      <alignment/>
    </xf>
    <xf numFmtId="10" fontId="10" fillId="0" borderId="0" xfId="0" applyNumberFormat="1" applyFont="1" applyFill="1" applyAlignment="1">
      <alignment/>
    </xf>
    <xf numFmtId="2" fontId="10" fillId="36" borderId="22" xfId="77" applyNumberFormat="1" applyFont="1" applyFill="1" applyBorder="1">
      <alignment/>
      <protection/>
    </xf>
    <xf numFmtId="2" fontId="10" fillId="0" borderId="15" xfId="0" applyNumberFormat="1" applyFont="1" applyFill="1" applyBorder="1" applyAlignment="1">
      <alignment/>
    </xf>
    <xf numFmtId="2" fontId="10" fillId="37" borderId="15" xfId="89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/>
    </xf>
    <xf numFmtId="183" fontId="12" fillId="0" borderId="24" xfId="94" applyNumberFormat="1" applyFont="1" applyFill="1" applyBorder="1" applyAlignment="1">
      <alignment/>
    </xf>
    <xf numFmtId="183" fontId="12" fillId="0" borderId="16" xfId="94" applyNumberFormat="1" applyFont="1" applyFill="1" applyBorder="1" applyAlignment="1">
      <alignment/>
    </xf>
    <xf numFmtId="1" fontId="12" fillId="0" borderId="22" xfId="0" applyNumberFormat="1" applyFont="1" applyFill="1" applyBorder="1" applyAlignment="1">
      <alignment/>
    </xf>
    <xf numFmtId="183" fontId="12" fillId="0" borderId="22" xfId="94" applyNumberFormat="1" applyFont="1" applyFill="1" applyBorder="1" applyAlignment="1">
      <alignment/>
    </xf>
    <xf numFmtId="183" fontId="12" fillId="0" borderId="15" xfId="94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/>
    </xf>
    <xf numFmtId="1" fontId="15" fillId="0" borderId="23" xfId="0" applyNumberFormat="1" applyFont="1" applyFill="1" applyBorder="1" applyAlignment="1">
      <alignment/>
    </xf>
    <xf numFmtId="2" fontId="15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12" fillId="0" borderId="2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12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" fontId="0" fillId="0" borderId="14" xfId="0" applyNumberFormat="1" applyFill="1" applyBorder="1" applyAlignment="1">
      <alignment/>
    </xf>
    <xf numFmtId="0" fontId="0" fillId="0" borderId="14" xfId="0" applyFill="1" applyBorder="1" applyAlignment="1" quotePrefix="1">
      <alignment/>
    </xf>
    <xf numFmtId="1" fontId="0" fillId="0" borderId="18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17" fontId="18" fillId="0" borderId="23" xfId="0" applyNumberFormat="1" applyFont="1" applyFill="1" applyBorder="1" applyAlignment="1" quotePrefix="1">
      <alignment horizontal="center"/>
    </xf>
    <xf numFmtId="0" fontId="10" fillId="0" borderId="23" xfId="0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3" fontId="10" fillId="37" borderId="15" xfId="0" applyNumberFormat="1" applyFont="1" applyFill="1" applyBorder="1" applyAlignment="1">
      <alignment/>
    </xf>
    <xf numFmtId="3" fontId="10" fillId="37" borderId="22" xfId="0" applyNumberFormat="1" applyFont="1" applyFill="1" applyBorder="1" applyAlignment="1">
      <alignment/>
    </xf>
    <xf numFmtId="0" fontId="10" fillId="37" borderId="15" xfId="0" applyFont="1" applyFill="1" applyBorder="1" applyAlignment="1">
      <alignment/>
    </xf>
    <xf numFmtId="2" fontId="10" fillId="37" borderId="15" xfId="0" applyNumberFormat="1" applyFont="1" applyFill="1" applyBorder="1" applyAlignment="1">
      <alignment/>
    </xf>
    <xf numFmtId="3" fontId="10" fillId="26" borderId="15" xfId="0" applyNumberFormat="1" applyFont="1" applyFill="1" applyBorder="1" applyAlignment="1">
      <alignment/>
    </xf>
    <xf numFmtId="2" fontId="10" fillId="26" borderId="15" xfId="0" applyNumberFormat="1" applyFont="1" applyFill="1" applyBorder="1" applyAlignment="1">
      <alignment/>
    </xf>
    <xf numFmtId="4" fontId="10" fillId="26" borderId="15" xfId="0" applyNumberFormat="1" applyFont="1" applyFill="1" applyBorder="1" applyAlignment="1">
      <alignment/>
    </xf>
    <xf numFmtId="2" fontId="10" fillId="26" borderId="17" xfId="89" applyNumberFormat="1" applyFont="1" applyFill="1" applyBorder="1" applyAlignment="1">
      <alignment/>
    </xf>
    <xf numFmtId="0" fontId="0" fillId="26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6" fillId="38" borderId="14" xfId="0" applyFont="1" applyFill="1" applyBorder="1" applyAlignment="1">
      <alignment/>
    </xf>
    <xf numFmtId="1" fontId="0" fillId="26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16" fillId="38" borderId="26" xfId="0" applyNumberFormat="1" applyFont="1" applyFill="1" applyBorder="1" applyAlignment="1">
      <alignment/>
    </xf>
    <xf numFmtId="1" fontId="12" fillId="26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1" fontId="16" fillId="38" borderId="27" xfId="0" applyNumberFormat="1" applyFont="1" applyFill="1" applyBorder="1" applyAlignment="1">
      <alignment/>
    </xf>
    <xf numFmtId="183" fontId="0" fillId="26" borderId="24" xfId="94" applyNumberFormat="1" applyFont="1" applyFill="1" applyBorder="1" applyAlignment="1">
      <alignment/>
    </xf>
    <xf numFmtId="183" fontId="0" fillId="26" borderId="16" xfId="94" applyNumberFormat="1" applyFont="1" applyFill="1" applyBorder="1" applyAlignment="1">
      <alignment/>
    </xf>
    <xf numFmtId="183" fontId="0" fillId="26" borderId="22" xfId="94" applyNumberFormat="1" applyFont="1" applyFill="1" applyBorder="1" applyAlignment="1">
      <alignment/>
    </xf>
    <xf numFmtId="183" fontId="0" fillId="26" borderId="15" xfId="94" applyNumberFormat="1" applyFont="1" applyFill="1" applyBorder="1" applyAlignment="1">
      <alignment/>
    </xf>
    <xf numFmtId="0" fontId="16" fillId="0" borderId="27" xfId="0" applyFont="1" applyBorder="1" applyAlignment="1">
      <alignment/>
    </xf>
    <xf numFmtId="1" fontId="14" fillId="26" borderId="14" xfId="0" applyNumberFormat="1" applyFont="1" applyFill="1" applyBorder="1" applyAlignment="1">
      <alignment/>
    </xf>
    <xf numFmtId="1" fontId="14" fillId="26" borderId="23" xfId="0" applyNumberFormat="1" applyFont="1" applyFill="1" applyBorder="1" applyAlignment="1">
      <alignment/>
    </xf>
    <xf numFmtId="1" fontId="14" fillId="0" borderId="23" xfId="0" applyNumberFormat="1" applyFont="1" applyFill="1" applyBorder="1" applyAlignment="1">
      <alignment/>
    </xf>
    <xf numFmtId="2" fontId="10" fillId="37" borderId="14" xfId="89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22" xfId="77" applyNumberFormat="1" applyFont="1" applyBorder="1">
      <alignment/>
      <protection/>
    </xf>
    <xf numFmtId="10" fontId="10" fillId="0" borderId="0" xfId="89" applyNumberFormat="1" applyFont="1" applyFill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right"/>
    </xf>
    <xf numFmtId="2" fontId="10" fillId="0" borderId="15" xfId="0" applyNumberFormat="1" applyFont="1" applyBorder="1" applyAlignment="1">
      <alignment/>
    </xf>
    <xf numFmtId="0" fontId="10" fillId="0" borderId="15" xfId="0" applyFont="1" applyFill="1" applyBorder="1" applyAlignment="1">
      <alignment horizontal="left"/>
    </xf>
    <xf numFmtId="181" fontId="10" fillId="0" borderId="15" xfId="77" applyNumberFormat="1" applyFont="1" applyBorder="1">
      <alignment/>
      <protection/>
    </xf>
    <xf numFmtId="2" fontId="10" fillId="0" borderId="22" xfId="77" applyNumberFormat="1" applyFont="1" applyBorder="1" applyAlignment="1">
      <alignment horizontal="center"/>
      <protection/>
    </xf>
    <xf numFmtId="0" fontId="10" fillId="0" borderId="15" xfId="77" applyFont="1" applyBorder="1">
      <alignment/>
      <protection/>
    </xf>
    <xf numFmtId="0" fontId="10" fillId="0" borderId="4" xfId="77" applyFont="1" applyBorder="1">
      <alignment/>
      <protection/>
    </xf>
    <xf numFmtId="0" fontId="10" fillId="0" borderId="17" xfId="0" applyFont="1" applyFill="1" applyBorder="1" applyAlignment="1">
      <alignment/>
    </xf>
    <xf numFmtId="1" fontId="10" fillId="0" borderId="0" xfId="77" applyNumberFormat="1" applyFont="1">
      <alignment/>
      <protection/>
    </xf>
    <xf numFmtId="0" fontId="17" fillId="0" borderId="0" xfId="78" applyFont="1">
      <alignment/>
      <protection/>
    </xf>
    <xf numFmtId="0" fontId="17" fillId="0" borderId="28" xfId="78" applyFont="1" applyBorder="1">
      <alignment/>
      <protection/>
    </xf>
    <xf numFmtId="0" fontId="17" fillId="0" borderId="20" xfId="78" applyFont="1" applyBorder="1">
      <alignment/>
      <protection/>
    </xf>
    <xf numFmtId="0" fontId="17" fillId="0" borderId="22" xfId="78" applyFont="1" applyBorder="1">
      <alignment/>
      <protection/>
    </xf>
    <xf numFmtId="0" fontId="17" fillId="0" borderId="0" xfId="78" applyFont="1" applyBorder="1">
      <alignment/>
      <protection/>
    </xf>
    <xf numFmtId="0" fontId="22" fillId="0" borderId="0" xfId="78" applyFont="1" applyBorder="1">
      <alignment/>
      <protection/>
    </xf>
    <xf numFmtId="0" fontId="17" fillId="0" borderId="4" xfId="78" applyFont="1" applyBorder="1">
      <alignment/>
      <protection/>
    </xf>
    <xf numFmtId="0" fontId="22" fillId="0" borderId="0" xfId="78" applyFont="1" applyBorder="1" applyAlignment="1">
      <alignment horizontal="right"/>
      <protection/>
    </xf>
    <xf numFmtId="0" fontId="17" fillId="0" borderId="18" xfId="78" applyFont="1" applyBorder="1">
      <alignment/>
      <protection/>
    </xf>
    <xf numFmtId="0" fontId="17" fillId="0" borderId="0" xfId="78" applyFont="1" applyBorder="1" applyAlignment="1">
      <alignment horizontal="center"/>
      <protection/>
    </xf>
    <xf numFmtId="0" fontId="17" fillId="0" borderId="0" xfId="78" applyFont="1" applyBorder="1" applyAlignment="1">
      <alignment horizontal="left"/>
      <protection/>
    </xf>
    <xf numFmtId="0" fontId="17" fillId="0" borderId="28" xfId="78" applyFont="1" applyBorder="1" applyAlignment="1">
      <alignment horizontal="center"/>
      <protection/>
    </xf>
    <xf numFmtId="0" fontId="10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2" fontId="10" fillId="39" borderId="15" xfId="0" applyNumberFormat="1" applyFont="1" applyFill="1" applyBorder="1" applyAlignment="1">
      <alignment/>
    </xf>
    <xf numFmtId="0" fontId="18" fillId="0" borderId="17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10" fillId="0" borderId="0" xfId="77" applyFont="1" applyBorder="1" applyAlignment="1">
      <alignment horizontal="left"/>
      <protection/>
    </xf>
    <xf numFmtId="2" fontId="10" fillId="39" borderId="15" xfId="94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17" fontId="18" fillId="0" borderId="23" xfId="77" applyNumberFormat="1" applyFont="1" applyBorder="1" applyAlignment="1">
      <alignment horizontal="center"/>
      <protection/>
    </xf>
    <xf numFmtId="0" fontId="10" fillId="0" borderId="22" xfId="78" applyFont="1" applyBorder="1" applyAlignment="1">
      <alignment horizontal="center"/>
      <protection/>
    </xf>
    <xf numFmtId="10" fontId="10" fillId="40" borderId="15" xfId="77" applyNumberFormat="1" applyFont="1" applyFill="1" applyBorder="1">
      <alignment/>
      <protection/>
    </xf>
    <xf numFmtId="0" fontId="10" fillId="0" borderId="22" xfId="77" applyFont="1" applyBorder="1" applyAlignment="1">
      <alignment horizontal="center"/>
      <protection/>
    </xf>
    <xf numFmtId="1" fontId="10" fillId="0" borderId="15" xfId="77" applyNumberFormat="1" applyFont="1" applyBorder="1">
      <alignment/>
      <protection/>
    </xf>
    <xf numFmtId="2" fontId="10" fillId="39" borderId="22" xfId="0" applyNumberFormat="1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2" fontId="10" fillId="0" borderId="17" xfId="0" applyNumberFormat="1" applyFont="1" applyBorder="1" applyAlignment="1">
      <alignment/>
    </xf>
    <xf numFmtId="2" fontId="10" fillId="39" borderId="17" xfId="94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43" fontId="10" fillId="0" borderId="14" xfId="49" applyNumberFormat="1" applyFont="1" applyFill="1" applyBorder="1" applyAlignment="1">
      <alignment/>
    </xf>
    <xf numFmtId="10" fontId="10" fillId="0" borderId="14" xfId="92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1" fontId="18" fillId="0" borderId="14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9" fontId="10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15" fontId="10" fillId="0" borderId="14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2" fontId="10" fillId="0" borderId="14" xfId="43" applyNumberFormat="1" applyFont="1" applyFill="1" applyBorder="1" applyAlignment="1">
      <alignment/>
    </xf>
    <xf numFmtId="10" fontId="10" fillId="0" borderId="14" xfId="0" applyNumberFormat="1" applyFont="1" applyFill="1" applyBorder="1" applyAlignment="1">
      <alignment/>
    </xf>
    <xf numFmtId="43" fontId="10" fillId="0" borderId="14" xfId="43" applyNumberFormat="1" applyFont="1" applyFill="1" applyBorder="1" applyAlignment="1">
      <alignment/>
    </xf>
    <xf numFmtId="43" fontId="10" fillId="0" borderId="14" xfId="0" applyNumberFormat="1" applyFont="1" applyBorder="1" applyAlignment="1">
      <alignment/>
    </xf>
    <xf numFmtId="43" fontId="18" fillId="0" borderId="14" xfId="43" applyFont="1" applyFill="1" applyBorder="1" applyAlignment="1">
      <alignment/>
    </xf>
    <xf numFmtId="2" fontId="10" fillId="0" borderId="14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2" fontId="18" fillId="0" borderId="4" xfId="0" applyNumberFormat="1" applyFont="1" applyFill="1" applyBorder="1" applyAlignment="1">
      <alignment/>
    </xf>
    <xf numFmtId="2" fontId="10" fillId="0" borderId="20" xfId="89" applyNumberFormat="1" applyFont="1" applyFill="1" applyBorder="1" applyAlignment="1">
      <alignment/>
    </xf>
    <xf numFmtId="2" fontId="10" fillId="26" borderId="4" xfId="89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8" fillId="40" borderId="22" xfId="0" applyFont="1" applyFill="1" applyBorder="1" applyAlignment="1">
      <alignment/>
    </xf>
    <xf numFmtId="10" fontId="10" fillId="39" borderId="22" xfId="89" applyNumberFormat="1" applyFont="1" applyFill="1" applyBorder="1" applyAlignment="1">
      <alignment/>
    </xf>
    <xf numFmtId="183" fontId="10" fillId="39" borderId="22" xfId="94" applyNumberFormat="1" applyFont="1" applyFill="1" applyBorder="1" applyAlignment="1">
      <alignment/>
    </xf>
    <xf numFmtId="0" fontId="10" fillId="39" borderId="22" xfId="0" applyFont="1" applyFill="1" applyBorder="1" applyAlignment="1">
      <alignment/>
    </xf>
    <xf numFmtId="0" fontId="10" fillId="39" borderId="22" xfId="0" applyFont="1" applyFill="1" applyBorder="1" applyAlignment="1">
      <alignment/>
    </xf>
    <xf numFmtId="9" fontId="10" fillId="39" borderId="22" xfId="0" applyNumberFormat="1" applyFont="1" applyFill="1" applyBorder="1" applyAlignment="1">
      <alignment/>
    </xf>
    <xf numFmtId="0" fontId="18" fillId="40" borderId="15" xfId="0" applyFont="1" applyFill="1" applyBorder="1" applyAlignment="1">
      <alignment/>
    </xf>
    <xf numFmtId="10" fontId="10" fillId="39" borderId="15" xfId="89" applyNumberFormat="1" applyFont="1" applyFill="1" applyBorder="1" applyAlignment="1">
      <alignment/>
    </xf>
    <xf numFmtId="183" fontId="10" fillId="39" borderId="15" xfId="94" applyNumberFormat="1" applyFont="1" applyFill="1" applyBorder="1" applyAlignment="1">
      <alignment/>
    </xf>
    <xf numFmtId="9" fontId="10" fillId="39" borderId="15" xfId="0" applyNumberFormat="1" applyFont="1" applyFill="1" applyBorder="1" applyAlignment="1">
      <alignment/>
    </xf>
    <xf numFmtId="9" fontId="10" fillId="39" borderId="15" xfId="0" applyNumberFormat="1" applyFont="1" applyFill="1" applyBorder="1" applyAlignment="1">
      <alignment/>
    </xf>
    <xf numFmtId="9" fontId="10" fillId="0" borderId="15" xfId="0" applyNumberFormat="1" applyFont="1" applyFill="1" applyBorder="1" applyAlignment="1">
      <alignment/>
    </xf>
    <xf numFmtId="9" fontId="10" fillId="0" borderId="22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0" fontId="10" fillId="0" borderId="22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2" fontId="10" fillId="39" borderId="15" xfId="0" applyNumberFormat="1" applyFont="1" applyFill="1" applyBorder="1" applyAlignment="1">
      <alignment/>
    </xf>
    <xf numFmtId="2" fontId="10" fillId="39" borderId="15" xfId="0" applyNumberFormat="1" applyFont="1" applyFill="1" applyBorder="1" applyAlignment="1">
      <alignment/>
    </xf>
    <xf numFmtId="0" fontId="10" fillId="0" borderId="4" xfId="77" applyFont="1" applyBorder="1" applyAlignment="1">
      <alignment horizontal="left"/>
      <protection/>
    </xf>
    <xf numFmtId="0" fontId="10" fillId="0" borderId="0" xfId="77" applyFont="1">
      <alignment/>
      <protection/>
    </xf>
    <xf numFmtId="2" fontId="10" fillId="0" borderId="0" xfId="77" applyNumberFormat="1" applyFont="1" applyAlignment="1">
      <alignment horizontal="center"/>
      <protection/>
    </xf>
    <xf numFmtId="204" fontId="10" fillId="0" borderId="0" xfId="77" applyNumberFormat="1" applyFont="1">
      <alignment/>
      <protection/>
    </xf>
    <xf numFmtId="9" fontId="10" fillId="0" borderId="15" xfId="89" applyFont="1" applyBorder="1" applyAlignment="1">
      <alignment/>
    </xf>
    <xf numFmtId="10" fontId="10" fillId="0" borderId="14" xfId="0" applyNumberFormat="1" applyFont="1" applyBorder="1" applyAlignment="1">
      <alignment/>
    </xf>
    <xf numFmtId="0" fontId="18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2" fontId="10" fillId="0" borderId="22" xfId="89" applyNumberFormat="1" applyFont="1" applyFill="1" applyBorder="1" applyAlignment="1">
      <alignment/>
    </xf>
    <xf numFmtId="2" fontId="10" fillId="0" borderId="25" xfId="89" applyNumberFormat="1" applyFont="1" applyFill="1" applyBorder="1" applyAlignment="1">
      <alignment/>
    </xf>
    <xf numFmtId="2" fontId="10" fillId="41" borderId="22" xfId="89" applyNumberFormat="1" applyFont="1" applyFill="1" applyBorder="1" applyAlignment="1">
      <alignment/>
    </xf>
    <xf numFmtId="2" fontId="10" fillId="41" borderId="15" xfId="89" applyNumberFormat="1" applyFont="1" applyFill="1" applyBorder="1" applyAlignment="1">
      <alignment/>
    </xf>
    <xf numFmtId="0" fontId="10" fillId="0" borderId="15" xfId="77" applyFont="1" applyFill="1" applyBorder="1">
      <alignment/>
      <protection/>
    </xf>
    <xf numFmtId="0" fontId="10" fillId="0" borderId="22" xfId="77" applyFont="1" applyFill="1" applyBorder="1" applyAlignment="1">
      <alignment horizontal="center"/>
      <protection/>
    </xf>
    <xf numFmtId="2" fontId="10" fillId="40" borderId="22" xfId="89" applyNumberFormat="1" applyFont="1" applyFill="1" applyBorder="1" applyAlignment="1">
      <alignment/>
    </xf>
    <xf numFmtId="0" fontId="24" fillId="0" borderId="14" xfId="78" applyFont="1" applyBorder="1" applyAlignment="1">
      <alignment horizontal="center"/>
      <protection/>
    </xf>
    <xf numFmtId="0" fontId="10" fillId="40" borderId="15" xfId="0" applyFont="1" applyFill="1" applyBorder="1" applyAlignment="1">
      <alignment horizontal="right"/>
    </xf>
    <xf numFmtId="2" fontId="10" fillId="40" borderId="24" xfId="94" applyNumberFormat="1" applyFont="1" applyFill="1" applyBorder="1" applyAlignment="1">
      <alignment/>
    </xf>
    <xf numFmtId="2" fontId="10" fillId="40" borderId="25" xfId="94" applyNumberFormat="1" applyFont="1" applyFill="1" applyBorder="1" applyAlignment="1">
      <alignment/>
    </xf>
    <xf numFmtId="2" fontId="10" fillId="40" borderId="16" xfId="94" applyNumberFormat="1" applyFont="1" applyFill="1" applyBorder="1" applyAlignment="1">
      <alignment/>
    </xf>
    <xf numFmtId="2" fontId="10" fillId="40" borderId="17" xfId="94" applyNumberFormat="1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2" fontId="10" fillId="0" borderId="16" xfId="94" applyNumberFormat="1" applyFont="1" applyFill="1" applyBorder="1" applyAlignment="1">
      <alignment/>
    </xf>
    <xf numFmtId="0" fontId="17" fillId="0" borderId="0" xfId="78" applyFont="1" applyBorder="1" applyAlignment="1">
      <alignment/>
      <protection/>
    </xf>
    <xf numFmtId="0" fontId="24" fillId="0" borderId="0" xfId="78" applyFont="1" applyBorder="1">
      <alignment/>
      <protection/>
    </xf>
    <xf numFmtId="0" fontId="17" fillId="0" borderId="4" xfId="78" applyFont="1" applyBorder="1" applyAlignment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5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15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15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15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2" fontId="10" fillId="39" borderId="22" xfId="76" applyNumberFormat="1" applyFont="1" applyFill="1" applyBorder="1">
      <alignment/>
      <protection/>
    </xf>
    <xf numFmtId="17" fontId="17" fillId="0" borderId="14" xfId="78" applyNumberFormat="1" applyFont="1" applyBorder="1" applyAlignment="1">
      <alignment horizontal="center"/>
      <protection/>
    </xf>
    <xf numFmtId="2" fontId="17" fillId="0" borderId="14" xfId="78" applyNumberFormat="1" applyFont="1" applyBorder="1" applyAlignment="1">
      <alignment horizontal="center"/>
      <protection/>
    </xf>
    <xf numFmtId="0" fontId="17" fillId="0" borderId="14" xfId="78" applyFont="1" applyBorder="1" applyAlignment="1">
      <alignment horizontal="center" vertical="center" wrapText="1"/>
      <protection/>
    </xf>
    <xf numFmtId="0" fontId="22" fillId="0" borderId="21" xfId="78" applyFont="1" applyBorder="1" applyAlignment="1">
      <alignment horizontal="left" vertical="center"/>
      <protection/>
    </xf>
    <xf numFmtId="2" fontId="17" fillId="0" borderId="1" xfId="78" applyNumberFormat="1" applyFont="1" applyBorder="1" applyAlignment="1">
      <alignment horizontal="center"/>
      <protection/>
    </xf>
    <xf numFmtId="0" fontId="17" fillId="0" borderId="4" xfId="78" applyFont="1" applyBorder="1" applyAlignment="1">
      <alignment horizontal="left"/>
      <protection/>
    </xf>
    <xf numFmtId="0" fontId="17" fillId="0" borderId="6" xfId="78" applyFont="1" applyBorder="1" applyAlignment="1">
      <alignment horizontal="left"/>
      <protection/>
    </xf>
    <xf numFmtId="0" fontId="17" fillId="0" borderId="6" xfId="78" applyFont="1" applyBorder="1" applyAlignment="1">
      <alignment horizontal="center"/>
      <protection/>
    </xf>
    <xf numFmtId="0" fontId="17" fillId="0" borderId="6" xfId="78" applyFont="1" applyBorder="1">
      <alignment/>
      <protection/>
    </xf>
    <xf numFmtId="17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2" fontId="10" fillId="39" borderId="14" xfId="0" applyNumberFormat="1" applyFont="1" applyFill="1" applyBorder="1" applyAlignment="1">
      <alignment/>
    </xf>
    <xf numFmtId="0" fontId="10" fillId="39" borderId="14" xfId="0" applyFont="1" applyFill="1" applyBorder="1" applyAlignment="1">
      <alignment/>
    </xf>
    <xf numFmtId="2" fontId="10" fillId="39" borderId="22" xfId="77" applyNumberFormat="1" applyFont="1" applyFill="1" applyBorder="1" applyAlignment="1">
      <alignment horizontal="center"/>
      <protection/>
    </xf>
    <xf numFmtId="0" fontId="18" fillId="39" borderId="23" xfId="77" applyFont="1" applyFill="1" applyBorder="1" applyAlignment="1">
      <alignment horizontal="center"/>
      <protection/>
    </xf>
    <xf numFmtId="0" fontId="10" fillId="39" borderId="22" xfId="77" applyFont="1" applyFill="1" applyBorder="1" applyAlignment="1">
      <alignment horizontal="center"/>
      <protection/>
    </xf>
    <xf numFmtId="2" fontId="18" fillId="39" borderId="23" xfId="77" applyNumberFormat="1" applyFont="1" applyFill="1" applyBorder="1" applyAlignment="1">
      <alignment horizontal="right"/>
      <protection/>
    </xf>
    <xf numFmtId="2" fontId="10" fillId="39" borderId="22" xfId="0" applyNumberFormat="1" applyFont="1" applyFill="1" applyBorder="1" applyAlignment="1">
      <alignment horizontal="right"/>
    </xf>
    <xf numFmtId="2" fontId="18" fillId="39" borderId="22" xfId="77" applyNumberFormat="1" applyFont="1" applyFill="1" applyBorder="1" applyAlignment="1">
      <alignment horizontal="center"/>
      <protection/>
    </xf>
    <xf numFmtId="2" fontId="10" fillId="39" borderId="22" xfId="77" applyNumberFormat="1" applyFont="1" applyFill="1" applyBorder="1" applyAlignment="1">
      <alignment horizontal="right"/>
      <protection/>
    </xf>
    <xf numFmtId="0" fontId="10" fillId="39" borderId="23" xfId="77" applyFont="1" applyFill="1" applyBorder="1" applyAlignment="1">
      <alignment horizontal="center"/>
      <protection/>
    </xf>
    <xf numFmtId="2" fontId="10" fillId="39" borderId="0" xfId="77" applyNumberFormat="1" applyFont="1" applyFill="1" applyAlignment="1">
      <alignment horizontal="right"/>
      <protection/>
    </xf>
    <xf numFmtId="10" fontId="10" fillId="39" borderId="0" xfId="89" applyNumberFormat="1" applyFont="1" applyFill="1" applyAlignment="1">
      <alignment horizontal="right"/>
    </xf>
    <xf numFmtId="4" fontId="18" fillId="39" borderId="23" xfId="77" applyNumberFormat="1" applyFont="1" applyFill="1" applyBorder="1">
      <alignment/>
      <protection/>
    </xf>
    <xf numFmtId="2" fontId="10" fillId="39" borderId="22" xfId="77" applyNumberFormat="1" applyFont="1" applyFill="1" applyBorder="1" applyAlignment="1">
      <alignment/>
      <protection/>
    </xf>
    <xf numFmtId="0" fontId="17" fillId="40" borderId="0" xfId="78" applyFont="1" applyFill="1">
      <alignment/>
      <protection/>
    </xf>
    <xf numFmtId="2" fontId="17" fillId="40" borderId="0" xfId="78" applyNumberFormat="1" applyFont="1" applyFill="1">
      <alignment/>
      <protection/>
    </xf>
    <xf numFmtId="0" fontId="22" fillId="40" borderId="0" xfId="78" applyFont="1" applyFill="1">
      <alignment/>
      <protection/>
    </xf>
    <xf numFmtId="2" fontId="22" fillId="40" borderId="15" xfId="78" applyNumberFormat="1" applyFont="1" applyFill="1" applyBorder="1">
      <alignment/>
      <protection/>
    </xf>
    <xf numFmtId="2" fontId="17" fillId="40" borderId="15" xfId="78" applyNumberFormat="1" applyFont="1" applyFill="1" applyBorder="1">
      <alignment/>
      <protection/>
    </xf>
    <xf numFmtId="0" fontId="24" fillId="40" borderId="0" xfId="78" applyFont="1" applyFill="1" applyBorder="1" applyAlignment="1">
      <alignment vertical="center" wrapText="1"/>
      <protection/>
    </xf>
    <xf numFmtId="0" fontId="24" fillId="40" borderId="0" xfId="78" applyFont="1" applyFill="1" applyBorder="1">
      <alignment/>
      <protection/>
    </xf>
    <xf numFmtId="0" fontId="22" fillId="40" borderId="16" xfId="78" applyFont="1" applyFill="1" applyBorder="1" applyAlignment="1">
      <alignment horizontal="right" vertical="center"/>
      <protection/>
    </xf>
    <xf numFmtId="0" fontId="22" fillId="40" borderId="17" xfId="78" applyFont="1" applyFill="1" applyBorder="1" applyAlignment="1">
      <alignment horizontal="right" vertical="center"/>
      <protection/>
    </xf>
    <xf numFmtId="0" fontId="28" fillId="40" borderId="4" xfId="78" applyFont="1" applyFill="1" applyBorder="1" applyAlignment="1">
      <alignment horizontal="right" vertical="center"/>
      <protection/>
    </xf>
    <xf numFmtId="0" fontId="28" fillId="40" borderId="4" xfId="78" applyFont="1" applyFill="1" applyBorder="1" applyAlignment="1">
      <alignment horizontal="left" vertical="center"/>
      <protection/>
    </xf>
    <xf numFmtId="2" fontId="22" fillId="40" borderId="22" xfId="78" applyNumberFormat="1" applyFont="1" applyFill="1" applyBorder="1" applyAlignment="1">
      <alignment horizontal="center"/>
      <protection/>
    </xf>
    <xf numFmtId="2" fontId="22" fillId="40" borderId="4" xfId="78" applyNumberFormat="1" applyFont="1" applyFill="1" applyBorder="1" applyAlignment="1">
      <alignment horizontal="center"/>
      <protection/>
    </xf>
    <xf numFmtId="0" fontId="24" fillId="40" borderId="4" xfId="78" applyFont="1" applyFill="1" applyBorder="1" applyAlignment="1">
      <alignment horizontal="right"/>
      <protection/>
    </xf>
    <xf numFmtId="0" fontId="22" fillId="40" borderId="4" xfId="78" applyFont="1" applyFill="1" applyBorder="1" applyAlignment="1">
      <alignment horizontal="right"/>
      <protection/>
    </xf>
    <xf numFmtId="2" fontId="26" fillId="40" borderId="4" xfId="78" applyNumberFormat="1" applyFont="1" applyFill="1" applyBorder="1">
      <alignment/>
      <protection/>
    </xf>
    <xf numFmtId="2" fontId="17" fillId="40" borderId="22" xfId="78" applyNumberFormat="1" applyFont="1" applyFill="1" applyBorder="1" applyAlignment="1">
      <alignment/>
      <protection/>
    </xf>
    <xf numFmtId="2" fontId="17" fillId="40" borderId="4" xfId="78" applyNumberFormat="1" applyFont="1" applyFill="1" applyBorder="1" applyAlignment="1">
      <alignment horizontal="center"/>
      <protection/>
    </xf>
    <xf numFmtId="4" fontId="29" fillId="40" borderId="22" xfId="78" applyNumberFormat="1" applyFont="1" applyFill="1" applyBorder="1">
      <alignment/>
      <protection/>
    </xf>
    <xf numFmtId="0" fontId="24" fillId="40" borderId="0" xfId="78" applyFont="1" applyFill="1" applyBorder="1" applyAlignment="1">
      <alignment horizontal="center"/>
      <protection/>
    </xf>
    <xf numFmtId="2" fontId="17" fillId="40" borderId="4" xfId="78" applyNumberFormat="1" applyFont="1" applyFill="1" applyBorder="1">
      <alignment/>
      <protection/>
    </xf>
    <xf numFmtId="4" fontId="29" fillId="40" borderId="22" xfId="78" applyNumberFormat="1" applyFont="1" applyFill="1" applyBorder="1" applyAlignment="1">
      <alignment/>
      <protection/>
    </xf>
    <xf numFmtId="0" fontId="30" fillId="40" borderId="0" xfId="78" applyFont="1" applyFill="1" applyBorder="1">
      <alignment/>
      <protection/>
    </xf>
    <xf numFmtId="2" fontId="17" fillId="40" borderId="4" xfId="78" applyNumberFormat="1" applyFont="1" applyFill="1" applyBorder="1" applyAlignment="1">
      <alignment horizontal="right"/>
      <protection/>
    </xf>
    <xf numFmtId="0" fontId="17" fillId="40" borderId="4" xfId="78" applyFont="1" applyFill="1" applyBorder="1" applyAlignment="1">
      <alignment horizontal="right"/>
      <protection/>
    </xf>
    <xf numFmtId="2" fontId="17" fillId="40" borderId="4" xfId="78" applyNumberFormat="1" applyFont="1" applyFill="1" applyBorder="1" applyAlignment="1">
      <alignment horizontal="left"/>
      <protection/>
    </xf>
    <xf numFmtId="2" fontId="22" fillId="40" borderId="4" xfId="78" applyNumberFormat="1" applyFont="1" applyFill="1" applyBorder="1">
      <alignment/>
      <protection/>
    </xf>
    <xf numFmtId="2" fontId="26" fillId="40" borderId="4" xfId="78" applyNumberFormat="1" applyFont="1" applyFill="1" applyBorder="1" applyAlignment="1">
      <alignment horizontal="left"/>
      <protection/>
    </xf>
    <xf numFmtId="4" fontId="31" fillId="40" borderId="22" xfId="78" applyNumberFormat="1" applyFont="1" applyFill="1" applyBorder="1" applyAlignment="1">
      <alignment/>
      <protection/>
    </xf>
    <xf numFmtId="2" fontId="26" fillId="40" borderId="4" xfId="78" applyNumberFormat="1" applyFont="1" applyFill="1" applyBorder="1" applyAlignment="1">
      <alignment horizontal="center"/>
      <protection/>
    </xf>
    <xf numFmtId="0" fontId="27" fillId="40" borderId="0" xfId="78" applyFont="1" applyFill="1" applyBorder="1">
      <alignment/>
      <protection/>
    </xf>
    <xf numFmtId="4" fontId="17" fillId="40" borderId="22" xfId="78" applyNumberFormat="1" applyFont="1" applyFill="1" applyBorder="1">
      <alignment/>
      <protection/>
    </xf>
    <xf numFmtId="2" fontId="24" fillId="40" borderId="0" xfId="78" applyNumberFormat="1" applyFont="1" applyFill="1" applyBorder="1" applyAlignment="1">
      <alignment horizontal="center"/>
      <protection/>
    </xf>
    <xf numFmtId="4" fontId="24" fillId="40" borderId="0" xfId="78" applyNumberFormat="1" applyFont="1" applyFill="1" applyBorder="1" applyAlignment="1">
      <alignment horizontal="center"/>
      <protection/>
    </xf>
    <xf numFmtId="0" fontId="27" fillId="40" borderId="0" xfId="78" applyFont="1" applyFill="1" applyBorder="1" applyAlignment="1">
      <alignment/>
      <protection/>
    </xf>
    <xf numFmtId="0" fontId="27" fillId="40" borderId="0" xfId="78" applyFont="1" applyFill="1" applyBorder="1" applyAlignment="1">
      <alignment horizontal="right"/>
      <protection/>
    </xf>
    <xf numFmtId="0" fontId="27" fillId="40" borderId="0" xfId="78" applyFont="1" applyFill="1" applyBorder="1" applyAlignment="1">
      <alignment vertical="center" wrapText="1"/>
      <protection/>
    </xf>
    <xf numFmtId="0" fontId="24" fillId="40" borderId="0" xfId="78" applyFont="1" applyFill="1" applyBorder="1" applyAlignment="1">
      <alignment horizontal="right"/>
      <protection/>
    </xf>
    <xf numFmtId="0" fontId="24" fillId="40" borderId="0" xfId="78" applyFont="1" applyFill="1" applyBorder="1" applyAlignment="1">
      <alignment/>
      <protection/>
    </xf>
    <xf numFmtId="0" fontId="24" fillId="40" borderId="14" xfId="78" applyFont="1" applyFill="1" applyBorder="1" applyAlignment="1">
      <alignment horizontal="center"/>
      <protection/>
    </xf>
    <xf numFmtId="0" fontId="24" fillId="40" borderId="14" xfId="78" applyFont="1" applyFill="1" applyBorder="1" applyAlignment="1">
      <alignment horizontal="right"/>
      <protection/>
    </xf>
    <xf numFmtId="0" fontId="24" fillId="40" borderId="14" xfId="78" applyFont="1" applyFill="1" applyBorder="1" applyAlignment="1">
      <alignment horizontal="left" vertical="center"/>
      <protection/>
    </xf>
    <xf numFmtId="0" fontId="24" fillId="40" borderId="14" xfId="78" applyFont="1" applyFill="1" applyBorder="1" applyAlignment="1">
      <alignment horizontal="right" vertical="center"/>
      <protection/>
    </xf>
    <xf numFmtId="0" fontId="24" fillId="40" borderId="14" xfId="78" applyFont="1" applyFill="1" applyBorder="1" applyAlignment="1">
      <alignment/>
      <protection/>
    </xf>
    <xf numFmtId="0" fontId="24" fillId="40" borderId="14" xfId="78" applyFont="1" applyFill="1" applyBorder="1">
      <alignment/>
      <protection/>
    </xf>
    <xf numFmtId="0" fontId="27" fillId="40" borderId="14" xfId="78" applyFont="1" applyFill="1" applyBorder="1" applyAlignment="1">
      <alignment horizontal="left" vertical="center"/>
      <protection/>
    </xf>
    <xf numFmtId="2" fontId="17" fillId="39" borderId="4" xfId="78" applyNumberFormat="1" applyFont="1" applyFill="1" applyBorder="1" applyAlignment="1">
      <alignment horizontal="center"/>
      <protection/>
    </xf>
    <xf numFmtId="4" fontId="29" fillId="39" borderId="22" xfId="78" applyNumberFormat="1" applyFont="1" applyFill="1" applyBorder="1">
      <alignment/>
      <protection/>
    </xf>
    <xf numFmtId="4" fontId="29" fillId="39" borderId="22" xfId="78" applyNumberFormat="1" applyFont="1" applyFill="1" applyBorder="1" applyAlignment="1">
      <alignment/>
      <protection/>
    </xf>
    <xf numFmtId="4" fontId="31" fillId="39" borderId="22" xfId="78" applyNumberFormat="1" applyFont="1" applyFill="1" applyBorder="1" applyAlignment="1">
      <alignment/>
      <protection/>
    </xf>
    <xf numFmtId="4" fontId="17" fillId="39" borderId="22" xfId="78" applyNumberFormat="1" applyFont="1" applyFill="1" applyBorder="1">
      <alignment/>
      <protection/>
    </xf>
    <xf numFmtId="4" fontId="29" fillId="39" borderId="22" xfId="78" applyNumberFormat="1" applyFont="1" applyFill="1" applyBorder="1" applyAlignment="1">
      <alignment horizontal="right"/>
      <protection/>
    </xf>
    <xf numFmtId="0" fontId="28" fillId="40" borderId="29" xfId="78" applyFont="1" applyFill="1" applyBorder="1" applyAlignment="1">
      <alignment horizontal="center" vertical="center"/>
      <protection/>
    </xf>
    <xf numFmtId="2" fontId="22" fillId="40" borderId="30" xfId="78" applyNumberFormat="1" applyFont="1" applyFill="1" applyBorder="1" applyAlignment="1">
      <alignment horizontal="center"/>
      <protection/>
    </xf>
    <xf numFmtId="0" fontId="24" fillId="40" borderId="31" xfId="78" applyFont="1" applyFill="1" applyBorder="1">
      <alignment/>
      <protection/>
    </xf>
    <xf numFmtId="0" fontId="22" fillId="40" borderId="31" xfId="78" applyFont="1" applyFill="1" applyBorder="1" applyAlignment="1">
      <alignment horizontal="right"/>
      <protection/>
    </xf>
    <xf numFmtId="2" fontId="17" fillId="40" borderId="30" xfId="78" applyNumberFormat="1" applyFont="1" applyFill="1" applyBorder="1" applyAlignment="1">
      <alignment/>
      <protection/>
    </xf>
    <xf numFmtId="4" fontId="29" fillId="40" borderId="30" xfId="78" applyNumberFormat="1" applyFont="1" applyFill="1" applyBorder="1">
      <alignment/>
      <protection/>
    </xf>
    <xf numFmtId="0" fontId="24" fillId="40" borderId="31" xfId="78" applyFont="1" applyFill="1" applyBorder="1" applyAlignment="1">
      <alignment horizontal="center"/>
      <protection/>
    </xf>
    <xf numFmtId="4" fontId="29" fillId="40" borderId="30" xfId="78" applyNumberFormat="1" applyFont="1" applyFill="1" applyBorder="1" applyAlignment="1">
      <alignment/>
      <protection/>
    </xf>
    <xf numFmtId="4" fontId="29" fillId="39" borderId="30" xfId="78" applyNumberFormat="1" applyFont="1" applyFill="1" applyBorder="1">
      <alignment/>
      <protection/>
    </xf>
    <xf numFmtId="4" fontId="29" fillId="39" borderId="30" xfId="78" applyNumberFormat="1" applyFont="1" applyFill="1" applyBorder="1" applyAlignment="1">
      <alignment/>
      <protection/>
    </xf>
    <xf numFmtId="4" fontId="31" fillId="40" borderId="30" xfId="78" applyNumberFormat="1" applyFont="1" applyFill="1" applyBorder="1" applyAlignment="1">
      <alignment/>
      <protection/>
    </xf>
    <xf numFmtId="4" fontId="31" fillId="39" borderId="30" xfId="78" applyNumberFormat="1" applyFont="1" applyFill="1" applyBorder="1" applyAlignment="1">
      <alignment/>
      <protection/>
    </xf>
    <xf numFmtId="4" fontId="17" fillId="40" borderId="30" xfId="78" applyNumberFormat="1" applyFont="1" applyFill="1" applyBorder="1">
      <alignment/>
      <protection/>
    </xf>
    <xf numFmtId="4" fontId="17" fillId="39" borderId="30" xfId="78" applyNumberFormat="1" applyFont="1" applyFill="1" applyBorder="1">
      <alignment/>
      <protection/>
    </xf>
    <xf numFmtId="4" fontId="29" fillId="39" borderId="30" xfId="78" applyNumberFormat="1" applyFont="1" applyFill="1" applyBorder="1" applyAlignment="1">
      <alignment horizontal="right"/>
      <protection/>
    </xf>
    <xf numFmtId="0" fontId="22" fillId="40" borderId="32" xfId="78" applyFont="1" applyFill="1" applyBorder="1" applyAlignment="1">
      <alignment horizontal="right"/>
      <protection/>
    </xf>
    <xf numFmtId="0" fontId="17" fillId="40" borderId="33" xfId="78" applyFont="1" applyFill="1" applyBorder="1" applyAlignment="1">
      <alignment horizontal="right"/>
      <protection/>
    </xf>
    <xf numFmtId="2" fontId="22" fillId="40" borderId="33" xfId="78" applyNumberFormat="1" applyFont="1" applyFill="1" applyBorder="1">
      <alignment/>
      <protection/>
    </xf>
    <xf numFmtId="4" fontId="31" fillId="40" borderId="34" xfId="78" applyNumberFormat="1" applyFont="1" applyFill="1" applyBorder="1" applyAlignment="1">
      <alignment/>
      <protection/>
    </xf>
    <xf numFmtId="4" fontId="31" fillId="40" borderId="35" xfId="78" applyNumberFormat="1" applyFont="1" applyFill="1" applyBorder="1" applyAlignment="1">
      <alignment/>
      <protection/>
    </xf>
    <xf numFmtId="2" fontId="17" fillId="40" borderId="15" xfId="0" applyNumberFormat="1" applyFont="1" applyFill="1" applyBorder="1" applyAlignment="1">
      <alignment/>
    </xf>
    <xf numFmtId="2" fontId="27" fillId="40" borderId="14" xfId="78" applyNumberFormat="1" applyFont="1" applyFill="1" applyBorder="1">
      <alignment/>
      <protection/>
    </xf>
    <xf numFmtId="0" fontId="71" fillId="40" borderId="14" xfId="78" applyFont="1" applyFill="1" applyBorder="1">
      <alignment/>
      <protection/>
    </xf>
    <xf numFmtId="0" fontId="71" fillId="40" borderId="14" xfId="78" applyFont="1" applyFill="1" applyBorder="1" applyAlignment="1">
      <alignment horizontal="right"/>
      <protection/>
    </xf>
    <xf numFmtId="0" fontId="71" fillId="40" borderId="14" xfId="78" applyFont="1" applyFill="1" applyBorder="1" applyAlignment="1">
      <alignment horizontal="center"/>
      <protection/>
    </xf>
    <xf numFmtId="4" fontId="24" fillId="40" borderId="14" xfId="78" applyNumberFormat="1" applyFont="1" applyFill="1" applyBorder="1" applyAlignment="1">
      <alignment horizontal="center"/>
      <protection/>
    </xf>
    <xf numFmtId="0" fontId="27" fillId="40" borderId="14" xfId="78" applyFont="1" applyFill="1" applyBorder="1" applyAlignment="1">
      <alignment horizontal="center"/>
      <protection/>
    </xf>
    <xf numFmtId="2" fontId="24" fillId="40" borderId="14" xfId="78" applyNumberFormat="1" applyFont="1" applyFill="1" applyBorder="1" applyAlignment="1">
      <alignment horizontal="center"/>
      <protection/>
    </xf>
    <xf numFmtId="1" fontId="24" fillId="40" borderId="14" xfId="78" applyNumberFormat="1" applyFont="1" applyFill="1" applyBorder="1" applyAlignment="1">
      <alignment horizontal="center"/>
      <protection/>
    </xf>
    <xf numFmtId="180" fontId="24" fillId="40" borderId="14" xfId="78" applyNumberFormat="1" applyFont="1" applyFill="1" applyBorder="1" applyAlignment="1">
      <alignment horizontal="center"/>
      <protection/>
    </xf>
    <xf numFmtId="2" fontId="22" fillId="40" borderId="17" xfId="78" applyNumberFormat="1" applyFont="1" applyFill="1" applyBorder="1" applyAlignment="1">
      <alignment horizontal="center" vertical="center" wrapText="1"/>
      <protection/>
    </xf>
    <xf numFmtId="2" fontId="17" fillId="40" borderId="16" xfId="0" applyNumberFormat="1" applyFont="1" applyFill="1" applyBorder="1" applyAlignment="1">
      <alignment/>
    </xf>
    <xf numFmtId="0" fontId="17" fillId="0" borderId="19" xfId="78" applyFont="1" applyBorder="1">
      <alignment/>
      <protection/>
    </xf>
    <xf numFmtId="0" fontId="17" fillId="0" borderId="24" xfId="78" applyFont="1" applyBorder="1">
      <alignment/>
      <protection/>
    </xf>
    <xf numFmtId="0" fontId="17" fillId="0" borderId="4" xfId="78" applyFont="1" applyBorder="1" applyAlignment="1">
      <alignment horizontal="center"/>
      <protection/>
    </xf>
    <xf numFmtId="0" fontId="17" fillId="0" borderId="20" xfId="78" applyFont="1" applyBorder="1" applyAlignment="1">
      <alignment horizontal="center"/>
      <protection/>
    </xf>
    <xf numFmtId="0" fontId="17" fillId="0" borderId="25" xfId="78" applyFont="1" applyBorder="1">
      <alignment/>
      <protection/>
    </xf>
    <xf numFmtId="0" fontId="22" fillId="0" borderId="4" xfId="78" applyFont="1" applyBorder="1">
      <alignment/>
      <protection/>
    </xf>
    <xf numFmtId="0" fontId="17" fillId="0" borderId="33" xfId="78" applyFont="1" applyBorder="1" applyAlignment="1">
      <alignment horizontal="left"/>
      <protection/>
    </xf>
    <xf numFmtId="0" fontId="17" fillId="0" borderId="34" xfId="78" applyFont="1" applyBorder="1">
      <alignment/>
      <protection/>
    </xf>
    <xf numFmtId="0" fontId="17" fillId="0" borderId="36" xfId="78" applyFont="1" applyBorder="1">
      <alignment/>
      <protection/>
    </xf>
    <xf numFmtId="0" fontId="24" fillId="0" borderId="4" xfId="78" applyFont="1" applyBorder="1">
      <alignment/>
      <protection/>
    </xf>
    <xf numFmtId="0" fontId="17" fillId="0" borderId="22" xfId="78" applyFont="1" applyBorder="1" applyAlignment="1">
      <alignment/>
      <protection/>
    </xf>
    <xf numFmtId="0" fontId="22" fillId="0" borderId="22" xfId="78" applyFont="1" applyBorder="1">
      <alignment/>
      <protection/>
    </xf>
    <xf numFmtId="0" fontId="22" fillId="0" borderId="4" xfId="78" applyFont="1" applyBorder="1" applyAlignment="1">
      <alignment/>
      <protection/>
    </xf>
    <xf numFmtId="0" fontId="17" fillId="0" borderId="33" xfId="78" applyFont="1" applyBorder="1">
      <alignment/>
      <protection/>
    </xf>
    <xf numFmtId="17" fontId="17" fillId="0" borderId="1" xfId="78" applyNumberFormat="1" applyFont="1" applyBorder="1" applyAlignment="1">
      <alignment horizontal="center"/>
      <protection/>
    </xf>
    <xf numFmtId="0" fontId="22" fillId="0" borderId="23" xfId="78" applyFont="1" applyBorder="1" applyAlignment="1">
      <alignment horizontal="center" vertical="center" wrapText="1"/>
      <protection/>
    </xf>
    <xf numFmtId="0" fontId="36" fillId="0" borderId="0" xfId="0" applyFont="1" applyFill="1" applyAlignment="1">
      <alignment/>
    </xf>
    <xf numFmtId="0" fontId="22" fillId="0" borderId="14" xfId="78" applyFont="1" applyBorder="1" applyAlignment="1">
      <alignment horizontal="center" vertical="center" wrapText="1"/>
      <protection/>
    </xf>
    <xf numFmtId="0" fontId="18" fillId="0" borderId="1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7" fillId="0" borderId="0" xfId="78" applyNumberFormat="1" applyFont="1" applyBorder="1" applyAlignment="1">
      <alignment horizontal="center"/>
      <protection/>
    </xf>
    <xf numFmtId="2" fontId="17" fillId="0" borderId="22" xfId="78" applyNumberFormat="1" applyFont="1" applyBorder="1" applyAlignment="1">
      <alignment horizontal="center"/>
      <protection/>
    </xf>
    <xf numFmtId="2" fontId="10" fillId="42" borderId="15" xfId="0" applyNumberFormat="1" applyFont="1" applyFill="1" applyBorder="1" applyAlignment="1">
      <alignment/>
    </xf>
    <xf numFmtId="0" fontId="17" fillId="42" borderId="4" xfId="78" applyFont="1" applyFill="1" applyBorder="1">
      <alignment/>
      <protection/>
    </xf>
    <xf numFmtId="0" fontId="17" fillId="42" borderId="0" xfId="78" applyFont="1" applyFill="1" applyBorder="1">
      <alignment/>
      <protection/>
    </xf>
    <xf numFmtId="0" fontId="17" fillId="42" borderId="22" xfId="78" applyFont="1" applyFill="1" applyBorder="1">
      <alignment/>
      <protection/>
    </xf>
    <xf numFmtId="0" fontId="17" fillId="42" borderId="20" xfId="78" applyFont="1" applyFill="1" applyBorder="1">
      <alignment/>
      <protection/>
    </xf>
    <xf numFmtId="0" fontId="17" fillId="42" borderId="28" xfId="78" applyFont="1" applyFill="1" applyBorder="1">
      <alignment/>
      <protection/>
    </xf>
    <xf numFmtId="0" fontId="17" fillId="42" borderId="25" xfId="78" applyFont="1" applyFill="1" applyBorder="1">
      <alignment/>
      <protection/>
    </xf>
    <xf numFmtId="0" fontId="17" fillId="42" borderId="14" xfId="78" applyFont="1" applyFill="1" applyBorder="1" applyAlignment="1">
      <alignment vertical="center"/>
      <protection/>
    </xf>
    <xf numFmtId="0" fontId="17" fillId="42" borderId="21" xfId="78" applyFont="1" applyFill="1" applyBorder="1" applyAlignment="1">
      <alignment vertical="center" wrapText="1"/>
      <protection/>
    </xf>
    <xf numFmtId="0" fontId="17" fillId="42" borderId="1" xfId="78" applyFont="1" applyFill="1" applyBorder="1" applyAlignment="1">
      <alignment vertical="center" wrapText="1"/>
      <protection/>
    </xf>
    <xf numFmtId="0" fontId="17" fillId="42" borderId="23" xfId="78" applyFont="1" applyFill="1" applyBorder="1" applyAlignment="1">
      <alignment vertical="center" wrapText="1"/>
      <protection/>
    </xf>
    <xf numFmtId="0" fontId="17" fillId="42" borderId="1" xfId="78" applyFont="1" applyFill="1" applyBorder="1" applyAlignment="1">
      <alignment horizontal="center" vertical="center" wrapText="1"/>
      <protection/>
    </xf>
    <xf numFmtId="0" fontId="17" fillId="42" borderId="23" xfId="78" applyFont="1" applyFill="1" applyBorder="1" applyAlignment="1">
      <alignment horizontal="center" vertical="center" wrapText="1"/>
      <protection/>
    </xf>
    <xf numFmtId="2" fontId="10" fillId="42" borderId="15" xfId="0" applyNumberFormat="1" applyFont="1" applyFill="1" applyBorder="1" applyAlignment="1">
      <alignment/>
    </xf>
    <xf numFmtId="2" fontId="10" fillId="42" borderId="15" xfId="0" applyNumberFormat="1" applyFont="1" applyFill="1" applyBorder="1" applyAlignment="1">
      <alignment/>
    </xf>
    <xf numFmtId="4" fontId="18" fillId="42" borderId="22" xfId="77" applyNumberFormat="1" applyFont="1" applyFill="1" applyBorder="1">
      <alignment/>
      <protection/>
    </xf>
    <xf numFmtId="4" fontId="10" fillId="42" borderId="22" xfId="77" applyNumberFormat="1" applyFont="1" applyFill="1" applyBorder="1">
      <alignment/>
      <protection/>
    </xf>
    <xf numFmtId="0" fontId="18" fillId="0" borderId="0" xfId="0" applyFont="1" applyBorder="1" applyAlignment="1">
      <alignment/>
    </xf>
    <xf numFmtId="2" fontId="22" fillId="40" borderId="14" xfId="78" applyNumberFormat="1" applyFont="1" applyFill="1" applyBorder="1" applyAlignment="1">
      <alignment vertical="center" wrapText="1"/>
      <protection/>
    </xf>
    <xf numFmtId="2" fontId="22" fillId="40" borderId="14" xfId="78" applyNumberFormat="1" applyFont="1" applyFill="1" applyBorder="1" applyAlignment="1">
      <alignment horizontal="center" vertical="center" wrapText="1"/>
      <protection/>
    </xf>
    <xf numFmtId="0" fontId="22" fillId="40" borderId="15" xfId="78" applyFont="1" applyFill="1" applyBorder="1" applyAlignment="1">
      <alignment horizontal="center"/>
      <protection/>
    </xf>
    <xf numFmtId="0" fontId="17" fillId="40" borderId="15" xfId="78" applyFont="1" applyFill="1" applyBorder="1">
      <alignment/>
      <protection/>
    </xf>
    <xf numFmtId="0" fontId="17" fillId="40" borderId="15" xfId="78" applyFont="1" applyFill="1" applyBorder="1" applyAlignment="1">
      <alignment horizontal="right"/>
      <protection/>
    </xf>
    <xf numFmtId="0" fontId="17" fillId="40" borderId="15" xfId="78" applyFont="1" applyFill="1" applyBorder="1" applyAlignment="1">
      <alignment horizontal="center"/>
      <protection/>
    </xf>
    <xf numFmtId="0" fontId="22" fillId="40" borderId="15" xfId="78" applyFont="1" applyFill="1" applyBorder="1">
      <alignment/>
      <protection/>
    </xf>
    <xf numFmtId="0" fontId="22" fillId="40" borderId="15" xfId="78" applyFont="1" applyFill="1" applyBorder="1" applyAlignment="1">
      <alignment horizontal="left"/>
      <protection/>
    </xf>
    <xf numFmtId="0" fontId="17" fillId="40" borderId="15" xfId="78" applyFont="1" applyFill="1" applyBorder="1" applyAlignment="1">
      <alignment/>
      <protection/>
    </xf>
    <xf numFmtId="0" fontId="17" fillId="40" borderId="15" xfId="78" applyFont="1" applyFill="1" applyBorder="1" applyAlignment="1">
      <alignment horizontal="left"/>
      <protection/>
    </xf>
    <xf numFmtId="0" fontId="17" fillId="40" borderId="16" xfId="0" applyFont="1" applyFill="1" applyBorder="1" applyAlignment="1">
      <alignment/>
    </xf>
    <xf numFmtId="0" fontId="17" fillId="40" borderId="15" xfId="0" applyFont="1" applyFill="1" applyBorder="1" applyAlignment="1">
      <alignment/>
    </xf>
    <xf numFmtId="0" fontId="17" fillId="40" borderId="17" xfId="0" applyFont="1" applyFill="1" applyBorder="1" applyAlignment="1">
      <alignment/>
    </xf>
    <xf numFmtId="2" fontId="17" fillId="40" borderId="17" xfId="0" applyNumberFormat="1" applyFont="1" applyFill="1" applyBorder="1" applyAlignment="1">
      <alignment/>
    </xf>
    <xf numFmtId="2" fontId="10" fillId="43" borderId="14" xfId="43" applyNumberFormat="1" applyFont="1" applyFill="1" applyBorder="1" applyAlignment="1">
      <alignment/>
    </xf>
    <xf numFmtId="2" fontId="22" fillId="40" borderId="14" xfId="78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8" fillId="0" borderId="28" xfId="0" applyFont="1" applyFill="1" applyBorder="1" applyAlignment="1">
      <alignment horizontal="left"/>
    </xf>
    <xf numFmtId="2" fontId="17" fillId="0" borderId="1" xfId="78" applyNumberFormat="1" applyFont="1" applyBorder="1" applyAlignment="1">
      <alignment horizontal="center"/>
      <protection/>
    </xf>
    <xf numFmtId="2" fontId="17" fillId="0" borderId="23" xfId="78" applyNumberFormat="1" applyFont="1" applyBorder="1" applyAlignment="1">
      <alignment horizontal="center"/>
      <protection/>
    </xf>
    <xf numFmtId="0" fontId="22" fillId="0" borderId="19" xfId="78" applyFont="1" applyBorder="1" applyAlignment="1">
      <alignment horizontal="center" vertical="center" wrapText="1"/>
      <protection/>
    </xf>
    <xf numFmtId="0" fontId="22" fillId="0" borderId="24" xfId="78" applyFont="1" applyBorder="1" applyAlignment="1">
      <alignment horizontal="center" vertical="center" wrapText="1"/>
      <protection/>
    </xf>
    <xf numFmtId="0" fontId="22" fillId="0" borderId="20" xfId="78" applyFont="1" applyBorder="1" applyAlignment="1">
      <alignment horizontal="center" vertical="center" wrapText="1"/>
      <protection/>
    </xf>
    <xf numFmtId="0" fontId="22" fillId="0" borderId="25" xfId="78" applyFont="1" applyBorder="1" applyAlignment="1">
      <alignment horizontal="center" vertical="center" wrapText="1"/>
      <protection/>
    </xf>
    <xf numFmtId="0" fontId="22" fillId="0" borderId="18" xfId="78" applyFont="1" applyBorder="1" applyAlignment="1">
      <alignment horizontal="center" vertical="center" wrapText="1"/>
      <protection/>
    </xf>
    <xf numFmtId="0" fontId="22" fillId="0" borderId="28" xfId="78" applyFont="1" applyBorder="1" applyAlignment="1">
      <alignment horizontal="center" vertical="center" wrapText="1"/>
      <protection/>
    </xf>
    <xf numFmtId="0" fontId="22" fillId="0" borderId="16" xfId="78" applyFont="1" applyBorder="1" applyAlignment="1">
      <alignment horizontal="center" vertical="center" wrapText="1"/>
      <protection/>
    </xf>
    <xf numFmtId="0" fontId="22" fillId="0" borderId="17" xfId="78" applyFont="1" applyBorder="1" applyAlignment="1">
      <alignment horizontal="center" vertical="center" wrapText="1"/>
      <protection/>
    </xf>
    <xf numFmtId="0" fontId="17" fillId="0" borderId="1" xfId="78" applyFont="1" applyBorder="1" applyAlignment="1">
      <alignment horizontal="right"/>
      <protection/>
    </xf>
    <xf numFmtId="0" fontId="17" fillId="0" borderId="21" xfId="78" applyFont="1" applyBorder="1" applyAlignment="1">
      <alignment horizontal="right"/>
      <protection/>
    </xf>
    <xf numFmtId="0" fontId="17" fillId="0" borderId="23" xfId="78" applyFont="1" applyBorder="1" applyAlignment="1">
      <alignment horizontal="right"/>
      <protection/>
    </xf>
    <xf numFmtId="0" fontId="17" fillId="42" borderId="19" xfId="78" applyFont="1" applyFill="1" applyBorder="1" applyAlignment="1">
      <alignment horizontal="left"/>
      <protection/>
    </xf>
    <xf numFmtId="0" fontId="17" fillId="42" borderId="18" xfId="78" applyFont="1" applyFill="1" applyBorder="1" applyAlignment="1">
      <alignment horizontal="left"/>
      <protection/>
    </xf>
    <xf numFmtId="0" fontId="17" fillId="42" borderId="24" xfId="78" applyFont="1" applyFill="1" applyBorder="1" applyAlignment="1">
      <alignment horizontal="left"/>
      <protection/>
    </xf>
    <xf numFmtId="0" fontId="17" fillId="42" borderId="4" xfId="78" applyFont="1" applyFill="1" applyBorder="1" applyAlignment="1">
      <alignment horizontal="left"/>
      <protection/>
    </xf>
    <xf numFmtId="0" fontId="17" fillId="42" borderId="0" xfId="78" applyFont="1" applyFill="1" applyBorder="1" applyAlignment="1">
      <alignment horizontal="left"/>
      <protection/>
    </xf>
    <xf numFmtId="0" fontId="17" fillId="42" borderId="22" xfId="78" applyFont="1" applyFill="1" applyBorder="1" applyAlignment="1">
      <alignment horizontal="left"/>
      <protection/>
    </xf>
    <xf numFmtId="0" fontId="17" fillId="0" borderId="14" xfId="78" applyFont="1" applyBorder="1" applyAlignment="1">
      <alignment horizontal="center" vertical="center" wrapText="1"/>
      <protection/>
    </xf>
    <xf numFmtId="0" fontId="17" fillId="42" borderId="14" xfId="78" applyFont="1" applyFill="1" applyBorder="1" applyAlignment="1">
      <alignment horizontal="center" vertical="center"/>
      <protection/>
    </xf>
    <xf numFmtId="0" fontId="17" fillId="0" borderId="1" xfId="78" applyFont="1" applyBorder="1" applyAlignment="1">
      <alignment horizontal="left"/>
      <protection/>
    </xf>
    <xf numFmtId="0" fontId="17" fillId="0" borderId="21" xfId="78" applyFont="1" applyBorder="1" applyAlignment="1">
      <alignment horizontal="left"/>
      <protection/>
    </xf>
    <xf numFmtId="0" fontId="17" fillId="0" borderId="23" xfId="78" applyFont="1" applyBorder="1" applyAlignment="1">
      <alignment horizontal="left"/>
      <protection/>
    </xf>
    <xf numFmtId="0" fontId="17" fillId="0" borderId="0" xfId="78" applyFont="1" applyBorder="1" applyAlignment="1">
      <alignment horizontal="center" vertical="center"/>
      <protection/>
    </xf>
    <xf numFmtId="0" fontId="17" fillId="42" borderId="1" xfId="78" applyFont="1" applyFill="1" applyBorder="1" applyAlignment="1">
      <alignment horizontal="center" vertical="center" wrapText="1"/>
      <protection/>
    </xf>
    <xf numFmtId="0" fontId="17" fillId="42" borderId="21" xfId="78" applyFont="1" applyFill="1" applyBorder="1" applyAlignment="1">
      <alignment horizontal="center" vertical="center" wrapText="1"/>
      <protection/>
    </xf>
    <xf numFmtId="0" fontId="17" fillId="42" borderId="23" xfId="78" applyFont="1" applyFill="1" applyBorder="1" applyAlignment="1">
      <alignment horizontal="center" vertical="center" wrapText="1"/>
      <protection/>
    </xf>
    <xf numFmtId="0" fontId="22" fillId="0" borderId="14" xfId="78" applyFont="1" applyBorder="1" applyAlignment="1">
      <alignment horizontal="left" vertical="center"/>
      <protection/>
    </xf>
    <xf numFmtId="0" fontId="17" fillId="0" borderId="14" xfId="78" applyFont="1" applyBorder="1" applyAlignment="1">
      <alignment horizontal="left" vertical="center"/>
      <protection/>
    </xf>
    <xf numFmtId="0" fontId="17" fillId="0" borderId="14" xfId="78" applyFont="1" applyFill="1" applyBorder="1" applyAlignment="1">
      <alignment horizontal="left" vertical="center"/>
      <protection/>
    </xf>
    <xf numFmtId="0" fontId="17" fillId="42" borderId="19" xfId="78" applyFont="1" applyFill="1" applyBorder="1" applyAlignment="1">
      <alignment horizontal="left" vertical="top"/>
      <protection/>
    </xf>
    <xf numFmtId="0" fontId="17" fillId="42" borderId="18" xfId="78" applyFont="1" applyFill="1" applyBorder="1" applyAlignment="1">
      <alignment horizontal="left" vertical="top"/>
      <protection/>
    </xf>
    <xf numFmtId="0" fontId="17" fillId="42" borderId="24" xfId="78" applyFont="1" applyFill="1" applyBorder="1" applyAlignment="1">
      <alignment horizontal="left" vertical="top"/>
      <protection/>
    </xf>
    <xf numFmtId="0" fontId="17" fillId="42" borderId="4" xfId="78" applyFont="1" applyFill="1" applyBorder="1" applyAlignment="1">
      <alignment horizontal="left" vertical="top"/>
      <protection/>
    </xf>
    <xf numFmtId="0" fontId="17" fillId="42" borderId="0" xfId="78" applyFont="1" applyFill="1" applyBorder="1" applyAlignment="1">
      <alignment horizontal="left" vertical="top"/>
      <protection/>
    </xf>
    <xf numFmtId="0" fontId="17" fillId="42" borderId="22" xfId="78" applyFont="1" applyFill="1" applyBorder="1" applyAlignment="1">
      <alignment horizontal="left" vertical="top"/>
      <protection/>
    </xf>
    <xf numFmtId="0" fontId="17" fillId="42" borderId="20" xfId="78" applyFont="1" applyFill="1" applyBorder="1" applyAlignment="1">
      <alignment horizontal="left" vertical="top"/>
      <protection/>
    </xf>
    <xf numFmtId="0" fontId="17" fillId="42" borderId="28" xfId="78" applyFont="1" applyFill="1" applyBorder="1" applyAlignment="1">
      <alignment horizontal="left" vertical="top"/>
      <protection/>
    </xf>
    <xf numFmtId="0" fontId="17" fillId="42" borderId="25" xfId="78" applyFont="1" applyFill="1" applyBorder="1" applyAlignment="1">
      <alignment horizontal="left" vertical="top"/>
      <protection/>
    </xf>
    <xf numFmtId="0" fontId="17" fillId="42" borderId="14" xfId="78" applyFont="1" applyFill="1" applyBorder="1" applyAlignment="1">
      <alignment horizontal="center" vertical="center" wrapText="1"/>
      <protection/>
    </xf>
    <xf numFmtId="0" fontId="34" fillId="0" borderId="14" xfId="0" applyFont="1" applyFill="1" applyBorder="1" applyAlignment="1">
      <alignment horizontal="left" vertical="center" wrapText="1"/>
    </xf>
    <xf numFmtId="0" fontId="17" fillId="42" borderId="14" xfId="78" applyFont="1" applyFill="1" applyBorder="1" applyAlignment="1">
      <alignment horizontal="center"/>
      <protection/>
    </xf>
    <xf numFmtId="1" fontId="22" fillId="42" borderId="6" xfId="78" applyNumberFormat="1" applyFont="1" applyFill="1" applyBorder="1" applyAlignment="1">
      <alignment horizontal="center"/>
      <protection/>
    </xf>
    <xf numFmtId="0" fontId="22" fillId="42" borderId="6" xfId="78" applyFont="1" applyFill="1" applyBorder="1" applyAlignment="1">
      <alignment horizontal="center"/>
      <protection/>
    </xf>
    <xf numFmtId="0" fontId="22" fillId="0" borderId="19" xfId="78" applyFont="1" applyBorder="1" applyAlignment="1">
      <alignment horizontal="center"/>
      <protection/>
    </xf>
    <xf numFmtId="0" fontId="22" fillId="0" borderId="18" xfId="78" applyFont="1" applyBorder="1" applyAlignment="1">
      <alignment horizontal="center"/>
      <protection/>
    </xf>
    <xf numFmtId="0" fontId="22" fillId="0" borderId="24" xfId="78" applyFont="1" applyBorder="1" applyAlignment="1">
      <alignment horizontal="center"/>
      <protection/>
    </xf>
    <xf numFmtId="0" fontId="22" fillId="0" borderId="4" xfId="78" applyFont="1" applyBorder="1" applyAlignment="1">
      <alignment horizontal="center" vertical="center"/>
      <protection/>
    </xf>
    <xf numFmtId="0" fontId="22" fillId="0" borderId="0" xfId="78" applyFont="1" applyBorder="1" applyAlignment="1">
      <alignment horizontal="center" vertical="center"/>
      <protection/>
    </xf>
    <xf numFmtId="0" fontId="22" fillId="0" borderId="22" xfId="78" applyFont="1" applyBorder="1" applyAlignment="1">
      <alignment horizontal="center" vertical="center"/>
      <protection/>
    </xf>
    <xf numFmtId="0" fontId="17" fillId="0" borderId="14" xfId="78" applyFont="1" applyBorder="1" applyAlignment="1">
      <alignment horizontal="left" vertical="center" wrapText="1"/>
      <protection/>
    </xf>
    <xf numFmtId="0" fontId="22" fillId="0" borderId="14" xfId="78" applyFont="1" applyBorder="1" applyAlignment="1">
      <alignment horizontal="center" vertical="center"/>
      <protection/>
    </xf>
    <xf numFmtId="0" fontId="17" fillId="0" borderId="14" xfId="78" applyFont="1" applyBorder="1" applyAlignment="1">
      <alignment horizontal="left"/>
      <protection/>
    </xf>
    <xf numFmtId="0" fontId="22" fillId="0" borderId="37" xfId="78" applyFont="1" applyBorder="1" applyAlignment="1">
      <alignment horizontal="left" vertical="center"/>
      <protection/>
    </xf>
    <xf numFmtId="0" fontId="22" fillId="0" borderId="38" xfId="78" applyFont="1" applyBorder="1" applyAlignment="1">
      <alignment horizontal="left" vertical="center"/>
      <protection/>
    </xf>
    <xf numFmtId="0" fontId="22" fillId="0" borderId="1" xfId="78" applyFont="1" applyBorder="1" applyAlignment="1">
      <alignment horizontal="center" vertical="center" wrapText="1"/>
      <protection/>
    </xf>
    <xf numFmtId="0" fontId="22" fillId="0" borderId="23" xfId="78" applyFont="1" applyBorder="1" applyAlignment="1">
      <alignment horizontal="center" vertical="center" wrapText="1"/>
      <protection/>
    </xf>
    <xf numFmtId="0" fontId="22" fillId="0" borderId="28" xfId="78" applyFont="1" applyBorder="1" applyAlignment="1">
      <alignment horizontal="center"/>
      <protection/>
    </xf>
    <xf numFmtId="0" fontId="22" fillId="0" borderId="21" xfId="78" applyFont="1" applyBorder="1" applyAlignment="1">
      <alignment horizontal="left" vertical="center"/>
      <protection/>
    </xf>
    <xf numFmtId="17" fontId="17" fillId="0" borderId="1" xfId="78" applyNumberFormat="1" applyFont="1" applyBorder="1" applyAlignment="1">
      <alignment horizontal="center"/>
      <protection/>
    </xf>
    <xf numFmtId="17" fontId="17" fillId="0" borderId="23" xfId="78" applyNumberFormat="1" applyFont="1" applyBorder="1" applyAlignment="1">
      <alignment horizontal="center"/>
      <protection/>
    </xf>
    <xf numFmtId="0" fontId="22" fillId="0" borderId="0" xfId="78" applyFont="1" applyBorder="1" applyAlignment="1">
      <alignment horizontal="right"/>
      <protection/>
    </xf>
    <xf numFmtId="0" fontId="22" fillId="0" borderId="22" xfId="78" applyFont="1" applyBorder="1" applyAlignment="1">
      <alignment horizontal="right"/>
      <protection/>
    </xf>
    <xf numFmtId="0" fontId="22" fillId="0" borderId="1" xfId="78" applyFont="1" applyBorder="1" applyAlignment="1">
      <alignment horizontal="center" vertical="center"/>
      <protection/>
    </xf>
    <xf numFmtId="0" fontId="22" fillId="0" borderId="23" xfId="78" applyFont="1" applyBorder="1" applyAlignment="1">
      <alignment horizontal="center" vertical="center"/>
      <protection/>
    </xf>
    <xf numFmtId="0" fontId="22" fillId="0" borderId="4" xfId="78" applyFont="1" applyBorder="1" applyAlignment="1">
      <alignment horizontal="left"/>
      <protection/>
    </xf>
    <xf numFmtId="0" fontId="22" fillId="0" borderId="0" xfId="78" applyFont="1" applyBorder="1" applyAlignment="1">
      <alignment horizontal="left"/>
      <protection/>
    </xf>
    <xf numFmtId="0" fontId="19" fillId="0" borderId="28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0" fillId="0" borderId="4" xfId="77" applyFont="1" applyBorder="1" applyAlignment="1">
      <alignment horizontal="left"/>
      <protection/>
    </xf>
    <xf numFmtId="0" fontId="10" fillId="0" borderId="0" xfId="77" applyFont="1" applyBorder="1" applyAlignment="1">
      <alignment horizontal="left"/>
      <protection/>
    </xf>
    <xf numFmtId="181" fontId="18" fillId="26" borderId="14" xfId="77" applyNumberFormat="1" applyFont="1" applyFill="1" applyBorder="1" applyAlignment="1" applyProtection="1">
      <alignment horizontal="center"/>
      <protection/>
    </xf>
    <xf numFmtId="181" fontId="18" fillId="0" borderId="14" xfId="77" applyNumberFormat="1" applyFont="1" applyBorder="1" applyAlignment="1">
      <alignment horizontal="center"/>
      <protection/>
    </xf>
    <xf numFmtId="181" fontId="18" fillId="0" borderId="16" xfId="77" applyNumberFormat="1" applyFont="1" applyBorder="1" applyAlignment="1">
      <alignment horizontal="center" vertical="center" wrapText="1"/>
      <protection/>
    </xf>
    <xf numFmtId="181" fontId="18" fillId="0" borderId="17" xfId="77" applyNumberFormat="1" applyFont="1" applyBorder="1" applyAlignment="1">
      <alignment horizontal="center" vertical="center" wrapText="1"/>
      <protection/>
    </xf>
    <xf numFmtId="181" fontId="18" fillId="0" borderId="24" xfId="77" applyNumberFormat="1" applyFont="1" applyBorder="1" applyAlignment="1">
      <alignment horizontal="center" vertical="center" wrapText="1"/>
      <protection/>
    </xf>
    <xf numFmtId="181" fontId="18" fillId="0" borderId="25" xfId="77" applyNumberFormat="1" applyFont="1" applyBorder="1" applyAlignment="1">
      <alignment horizontal="center" vertical="center" wrapText="1"/>
      <protection/>
    </xf>
    <xf numFmtId="0" fontId="18" fillId="0" borderId="1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26" fillId="40" borderId="15" xfId="78" applyFont="1" applyFill="1" applyBorder="1" applyAlignment="1">
      <alignment horizontal="left"/>
      <protection/>
    </xf>
    <xf numFmtId="0" fontId="25" fillId="40" borderId="19" xfId="78" applyFont="1" applyFill="1" applyBorder="1" applyAlignment="1">
      <alignment horizontal="center" vertical="center"/>
      <protection/>
    </xf>
    <xf numFmtId="0" fontId="25" fillId="40" borderId="18" xfId="78" applyFont="1" applyFill="1" applyBorder="1" applyAlignment="1">
      <alignment horizontal="center" vertical="center"/>
      <protection/>
    </xf>
    <xf numFmtId="0" fontId="25" fillId="40" borderId="24" xfId="78" applyFont="1" applyFill="1" applyBorder="1" applyAlignment="1">
      <alignment horizontal="center" vertical="center"/>
      <protection/>
    </xf>
    <xf numFmtId="2" fontId="25" fillId="40" borderId="20" xfId="78" applyNumberFormat="1" applyFont="1" applyFill="1" applyBorder="1" applyAlignment="1">
      <alignment horizontal="center" vertical="center"/>
      <protection/>
    </xf>
    <xf numFmtId="2" fontId="25" fillId="40" borderId="28" xfId="78" applyNumberFormat="1" applyFont="1" applyFill="1" applyBorder="1" applyAlignment="1">
      <alignment horizontal="center" vertical="center"/>
      <protection/>
    </xf>
    <xf numFmtId="2" fontId="25" fillId="40" borderId="25" xfId="78" applyNumberFormat="1" applyFont="1" applyFill="1" applyBorder="1" applyAlignment="1">
      <alignment horizontal="center" vertical="center"/>
      <protection/>
    </xf>
    <xf numFmtId="0" fontId="22" fillId="40" borderId="16" xfId="78" applyFont="1" applyFill="1" applyBorder="1" applyAlignment="1">
      <alignment horizontal="center" vertical="center" wrapText="1"/>
      <protection/>
    </xf>
    <xf numFmtId="0" fontId="22" fillId="40" borderId="17" xfId="78" applyFont="1" applyFill="1" applyBorder="1" applyAlignment="1">
      <alignment horizontal="center" vertical="center" wrapText="1"/>
      <protection/>
    </xf>
    <xf numFmtId="0" fontId="22" fillId="40" borderId="15" xfId="78" applyFont="1" applyFill="1" applyBorder="1" applyAlignment="1">
      <alignment horizontal="left"/>
      <protection/>
    </xf>
    <xf numFmtId="2" fontId="22" fillId="40" borderId="14" xfId="78" applyNumberFormat="1" applyFont="1" applyFill="1" applyBorder="1" applyAlignment="1">
      <alignment horizontal="center" vertical="center" wrapText="1"/>
      <protection/>
    </xf>
    <xf numFmtId="0" fontId="22" fillId="40" borderId="0" xfId="78" applyFont="1" applyFill="1" applyAlignment="1">
      <alignment horizontal="left" vertical="top" wrapText="1"/>
      <protection/>
    </xf>
    <xf numFmtId="2" fontId="22" fillId="40" borderId="14" xfId="78" applyNumberFormat="1" applyFont="1" applyFill="1" applyBorder="1" applyAlignment="1">
      <alignment horizontal="center"/>
      <protection/>
    </xf>
    <xf numFmtId="2" fontId="22" fillId="40" borderId="39" xfId="78" applyNumberFormat="1" applyFont="1" applyFill="1" applyBorder="1" applyAlignment="1">
      <alignment horizontal="center"/>
      <protection/>
    </xf>
    <xf numFmtId="0" fontId="22" fillId="40" borderId="40" xfId="78" applyFont="1" applyFill="1" applyBorder="1" applyAlignment="1">
      <alignment horizontal="center" vertical="center"/>
      <protection/>
    </xf>
    <xf numFmtId="0" fontId="22" fillId="40" borderId="41" xfId="78" applyFont="1" applyFill="1" applyBorder="1" applyAlignment="1">
      <alignment horizontal="center" vertical="center"/>
      <protection/>
    </xf>
    <xf numFmtId="0" fontId="22" fillId="40" borderId="16" xfId="78" applyFont="1" applyFill="1" applyBorder="1" applyAlignment="1">
      <alignment horizontal="center" vertical="center"/>
      <protection/>
    </xf>
    <xf numFmtId="0" fontId="22" fillId="40" borderId="17" xfId="78" applyFont="1" applyFill="1" applyBorder="1" applyAlignment="1">
      <alignment horizontal="center" vertical="center"/>
      <protection/>
    </xf>
    <xf numFmtId="0" fontId="25" fillId="40" borderId="1" xfId="78" applyFont="1" applyFill="1" applyBorder="1" applyAlignment="1">
      <alignment horizontal="center" vertical="center"/>
      <protection/>
    </xf>
    <xf numFmtId="0" fontId="25" fillId="40" borderId="21" xfId="78" applyFont="1" applyFill="1" applyBorder="1" applyAlignment="1">
      <alignment horizontal="center" vertical="center"/>
      <protection/>
    </xf>
    <xf numFmtId="0" fontId="25" fillId="40" borderId="23" xfId="78" applyFont="1" applyFill="1" applyBorder="1" applyAlignment="1">
      <alignment horizontal="center" vertical="center"/>
      <protection/>
    </xf>
    <xf numFmtId="0" fontId="25" fillId="40" borderId="29" xfId="78" applyFont="1" applyFill="1" applyBorder="1" applyAlignment="1">
      <alignment horizontal="center" vertical="center" wrapText="1"/>
      <protection/>
    </xf>
    <xf numFmtId="0" fontId="25" fillId="40" borderId="0" xfId="78" applyFont="1" applyFill="1" applyBorder="1" applyAlignment="1">
      <alignment horizontal="center" vertical="center" wrapText="1"/>
      <protection/>
    </xf>
    <xf numFmtId="0" fontId="25" fillId="40" borderId="42" xfId="78" applyFont="1" applyFill="1" applyBorder="1" applyAlignment="1">
      <alignment horizontal="center" vertical="center" wrapText="1"/>
      <protection/>
    </xf>
    <xf numFmtId="0" fontId="25" fillId="40" borderId="28" xfId="78" applyFont="1" applyFill="1" applyBorder="1" applyAlignment="1">
      <alignment horizontal="center" vertical="center" wrapText="1"/>
      <protection/>
    </xf>
    <xf numFmtId="0" fontId="32" fillId="40" borderId="0" xfId="78" applyFont="1" applyFill="1" applyBorder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3 2" xfId="47"/>
    <cellStyle name="Comma 4" xfId="48"/>
    <cellStyle name="Comma 4 2" xfId="49"/>
    <cellStyle name="Comma 5" xfId="50"/>
    <cellStyle name="Comma 6" xfId="51"/>
    <cellStyle name="Comma 7" xfId="52"/>
    <cellStyle name="Comma 8" xfId="53"/>
    <cellStyle name="Currency" xfId="54"/>
    <cellStyle name="Currency [0]" xfId="55"/>
    <cellStyle name="Currency 2" xfId="56"/>
    <cellStyle name="Excel Built-in Normal" xfId="57"/>
    <cellStyle name="Explanatory Text" xfId="58"/>
    <cellStyle name="Followed Hyperlink" xfId="59"/>
    <cellStyle name="Good" xfId="60"/>
    <cellStyle name="header" xfId="61"/>
    <cellStyle name="Header Total_Cash Flow Forecast, Two Years (Quarterly)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1" xfId="76"/>
    <cellStyle name="Normal 2" xfId="77"/>
    <cellStyle name="Normal 2 2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 9 2" xfId="86"/>
    <cellStyle name="Note" xfId="87"/>
    <cellStyle name="Output" xfId="88"/>
    <cellStyle name="Percent" xfId="89"/>
    <cellStyle name="Percent 10" xfId="90"/>
    <cellStyle name="Percent 2" xfId="91"/>
    <cellStyle name="Percent 2 2" xfId="92"/>
    <cellStyle name="Percent 2_Throughput New" xfId="93"/>
    <cellStyle name="Percent 3" xfId="94"/>
    <cellStyle name="Percent 3 2" xfId="95"/>
    <cellStyle name="Percent 4" xfId="96"/>
    <cellStyle name="Percent 4 2" xfId="97"/>
    <cellStyle name="Percent 5" xfId="98"/>
    <cellStyle name="Percent 6" xfId="99"/>
    <cellStyle name="Percent 7" xfId="100"/>
    <cellStyle name="Percent 8" xfId="101"/>
    <cellStyle name="Percent 9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-up%20d%20rive%20pramod\Kerala\Tour\TVM%20June%202008\TVM%20final%20plan%20nov%202008\Revised%20PP2010%20July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VS%20documents\Proposals\Appraisals%20NDDB\Proposals\South\Karnataka\Mysore\Mysore%20proposal%202016-17\Mysore%20%20Revised%20Operating%20statement%2027%20Mar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RAV-GUSAI\Users\Users\manek\AppData\Local\Microsoft\Windows\Temporary%20Internet%20Files\Content.Outlook\SMT2NB4W\Sabar%20%20Pune%20Milk%20Unions%20-%20Repayment%20Schedule%20from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"/>
      <sheetName val="pen"/>
      <sheetName val="cs-annex"/>
      <sheetName val="nin"/>
      <sheetName val="Outlay_Summary"/>
      <sheetName val="Balancing"/>
      <sheetName val="Repay "/>
      <sheetName val="Quantities"/>
      <sheetName val="Prices"/>
      <sheetName val="2007-08 P&amp;L"/>
      <sheetName val="Parameters"/>
      <sheetName val="OS"/>
      <sheetName val="Cashflow"/>
      <sheetName val="Dprn"/>
      <sheetName val="Sheet5"/>
      <sheetName val="Assumptions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stment"/>
      <sheetName val="dcs orgn"/>
      <sheetName val="Proc. &amp; Sales"/>
      <sheetName val="Mat_bal"/>
      <sheetName val="Profit &amp; Loss"/>
      <sheetName val="Viability"/>
      <sheetName val="Repayment of new loan"/>
      <sheetName val="Interest on Other "/>
      <sheetName val="Depreciation"/>
      <sheetName val="CostRevnuePara"/>
      <sheetName val="Security"/>
      <sheetName val="Past peformance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bar"/>
      <sheetName val="Pu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17"/>
  <sheetViews>
    <sheetView showGridLines="0" zoomScale="90" zoomScaleNormal="90" zoomScalePageLayoutView="0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0" sqref="A10"/>
    </sheetView>
  </sheetViews>
  <sheetFormatPr defaultColWidth="8.8515625" defaultRowHeight="12.75"/>
  <cols>
    <col min="1" max="1" width="2.00390625" style="1" customWidth="1"/>
    <col min="2" max="2" width="27.00390625" style="1" customWidth="1"/>
    <col min="3" max="3" width="10.7109375" style="1" customWidth="1"/>
    <col min="4" max="6" width="9.7109375" style="1" hidden="1" customWidth="1"/>
    <col min="7" max="7" width="10.8515625" style="1" customWidth="1"/>
    <col min="8" max="9" width="11.7109375" style="1" customWidth="1"/>
    <col min="10" max="10" width="11.00390625" style="1" customWidth="1"/>
    <col min="11" max="11" width="11.140625" style="1" customWidth="1"/>
    <col min="12" max="12" width="11.421875" style="1" customWidth="1"/>
    <col min="13" max="13" width="11.140625" style="1" customWidth="1"/>
    <col min="14" max="14" width="10.57421875" style="1" customWidth="1"/>
    <col min="15" max="15" width="10.7109375" style="1" customWidth="1"/>
    <col min="16" max="17" width="11.140625" style="1" customWidth="1"/>
    <col min="18" max="18" width="11.28125" style="1" customWidth="1"/>
    <col min="19" max="16384" width="8.8515625" style="1" customWidth="1"/>
  </cols>
  <sheetData>
    <row r="1" spans="16:17" ht="15.75">
      <c r="P1" s="2"/>
      <c r="Q1" s="2"/>
    </row>
    <row r="2" spans="2:15" ht="18.75">
      <c r="B2" s="514" t="s">
        <v>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</row>
    <row r="3" spans="2:15" ht="18.75">
      <c r="B3" s="37" t="str">
        <f>+MB1!B3</f>
        <v>Name of Union: XYZ Milk Union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5" ht="18.75">
      <c r="B4" s="37" t="s">
        <v>150</v>
      </c>
      <c r="C4" s="38"/>
      <c r="D4" s="38"/>
      <c r="E4" s="38"/>
      <c r="F4" s="38"/>
      <c r="G4" s="39"/>
      <c r="H4" s="40"/>
      <c r="I4" s="38"/>
      <c r="J4" s="38"/>
      <c r="K4" s="38"/>
      <c r="L4" s="38"/>
      <c r="M4" s="38"/>
      <c r="N4" s="38"/>
      <c r="O4" s="38"/>
    </row>
    <row r="5" spans="2:18" ht="15.75">
      <c r="B5" s="3" t="s">
        <v>10</v>
      </c>
      <c r="C5" s="3" t="s">
        <v>4</v>
      </c>
      <c r="D5" s="4" t="s">
        <v>133</v>
      </c>
      <c r="E5" s="4" t="s">
        <v>134</v>
      </c>
      <c r="F5" s="4" t="s">
        <v>135</v>
      </c>
      <c r="G5" s="4" t="s">
        <v>136</v>
      </c>
      <c r="H5" s="4" t="s">
        <v>137</v>
      </c>
      <c r="I5" s="4" t="s">
        <v>138</v>
      </c>
      <c r="J5" s="4" t="s">
        <v>139</v>
      </c>
      <c r="K5" s="4" t="s">
        <v>140</v>
      </c>
      <c r="L5" s="4" t="s">
        <v>141</v>
      </c>
      <c r="M5" s="4" t="s">
        <v>142</v>
      </c>
      <c r="N5" s="4" t="s">
        <v>143</v>
      </c>
      <c r="O5" s="4" t="s">
        <v>144</v>
      </c>
      <c r="P5" s="4" t="s">
        <v>145</v>
      </c>
      <c r="Q5" s="167" t="s">
        <v>146</v>
      </c>
      <c r="R5" s="4" t="s">
        <v>147</v>
      </c>
    </row>
    <row r="6" spans="2:18" ht="15.75">
      <c r="B6" s="5" t="s">
        <v>11</v>
      </c>
      <c r="C6" s="6"/>
      <c r="D6" s="7">
        <v>31</v>
      </c>
      <c r="E6" s="7">
        <v>28</v>
      </c>
      <c r="F6" s="7">
        <v>31</v>
      </c>
      <c r="G6" s="7">
        <v>30</v>
      </c>
      <c r="H6" s="7">
        <v>31</v>
      </c>
      <c r="I6" s="7">
        <v>30</v>
      </c>
      <c r="J6" s="7">
        <v>31</v>
      </c>
      <c r="K6" s="7">
        <v>31</v>
      </c>
      <c r="L6" s="7">
        <v>30</v>
      </c>
      <c r="M6" s="7">
        <v>31</v>
      </c>
      <c r="N6" s="7">
        <v>30</v>
      </c>
      <c r="O6" s="7">
        <v>31</v>
      </c>
      <c r="P6" s="7">
        <v>31</v>
      </c>
      <c r="Q6" s="168">
        <v>29</v>
      </c>
      <c r="R6" s="7">
        <v>31</v>
      </c>
    </row>
    <row r="7" spans="2:18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4"/>
      <c r="Q7" s="113"/>
      <c r="R7" s="35"/>
    </row>
    <row r="8" spans="2:20" ht="15.75">
      <c r="B8" s="11" t="s">
        <v>13</v>
      </c>
      <c r="C8" s="12" t="s">
        <v>14</v>
      </c>
      <c r="D8" s="177">
        <v>7439.6900000000005</v>
      </c>
      <c r="E8" s="177">
        <v>7600</v>
      </c>
      <c r="F8" s="177">
        <v>8100</v>
      </c>
      <c r="G8" s="177">
        <v>6798</v>
      </c>
      <c r="H8" s="177">
        <v>5428.099999999999</v>
      </c>
      <c r="I8" s="177">
        <v>4696.8</v>
      </c>
      <c r="J8" s="177">
        <v>4406.339999999999</v>
      </c>
      <c r="K8" s="177">
        <v>4470.2</v>
      </c>
      <c r="L8" s="177">
        <v>5098.5</v>
      </c>
      <c r="M8" s="177">
        <v>5332.3099999999995</v>
      </c>
      <c r="N8" s="177">
        <v>5809.2</v>
      </c>
      <c r="O8" s="177">
        <v>6705.3</v>
      </c>
      <c r="P8" s="173">
        <f>D8*110%</f>
        <v>8183.6590000000015</v>
      </c>
      <c r="Q8" s="173">
        <f>E8*110%</f>
        <v>8360</v>
      </c>
      <c r="R8" s="173">
        <f>F8*110%</f>
        <v>8910</v>
      </c>
      <c r="T8" s="1">
        <f>SUMPRODUCT(G8:R8,$G$6:$R$6)/SUM($G$6:$R$6)</f>
        <v>6177.672620218578</v>
      </c>
    </row>
    <row r="9" spans="2:18" ht="15.75">
      <c r="B9" s="11" t="s">
        <v>15</v>
      </c>
      <c r="C9" s="12" t="s">
        <v>14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3"/>
      <c r="Q9" s="174"/>
      <c r="R9" s="175"/>
    </row>
    <row r="10" spans="2:22" ht="15.75">
      <c r="B10" s="11" t="s">
        <v>16</v>
      </c>
      <c r="C10" s="12" t="s">
        <v>14</v>
      </c>
      <c r="D10" s="177">
        <f aca="true" t="shared" si="0" ref="D10:R10">D8+D9</f>
        <v>7439.6900000000005</v>
      </c>
      <c r="E10" s="177">
        <f t="shared" si="0"/>
        <v>7600</v>
      </c>
      <c r="F10" s="177">
        <f t="shared" si="0"/>
        <v>8100</v>
      </c>
      <c r="G10" s="177">
        <f t="shared" si="0"/>
        <v>6798</v>
      </c>
      <c r="H10" s="177">
        <f t="shared" si="0"/>
        <v>5428.099999999999</v>
      </c>
      <c r="I10" s="177">
        <f t="shared" si="0"/>
        <v>4696.8</v>
      </c>
      <c r="J10" s="177">
        <f t="shared" si="0"/>
        <v>4406.339999999999</v>
      </c>
      <c r="K10" s="177">
        <f t="shared" si="0"/>
        <v>4470.2</v>
      </c>
      <c r="L10" s="177">
        <f t="shared" si="0"/>
        <v>5098.5</v>
      </c>
      <c r="M10" s="177">
        <f t="shared" si="0"/>
        <v>5332.3099999999995</v>
      </c>
      <c r="N10" s="177">
        <f t="shared" si="0"/>
        <v>5809.2</v>
      </c>
      <c r="O10" s="177">
        <f t="shared" si="0"/>
        <v>6705.3</v>
      </c>
      <c r="P10" s="13">
        <f t="shared" si="0"/>
        <v>8183.6590000000015</v>
      </c>
      <c r="Q10" s="13">
        <f t="shared" si="0"/>
        <v>8360</v>
      </c>
      <c r="R10" s="13">
        <f t="shared" si="0"/>
        <v>8910</v>
      </c>
      <c r="S10" s="28"/>
      <c r="T10" s="1">
        <f>SUMPRODUCT(G10:R10,$G$6:$R$6)/SUM($G$6:$R$6)</f>
        <v>6177.672620218578</v>
      </c>
      <c r="V10" s="199"/>
    </row>
    <row r="11" spans="2:18" ht="15.75">
      <c r="B11" s="11"/>
      <c r="C11" s="12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4"/>
      <c r="Q11" s="113"/>
      <c r="R11" s="35"/>
    </row>
    <row r="12" spans="2:20" ht="15.75">
      <c r="B12" s="11" t="s">
        <v>13</v>
      </c>
      <c r="C12" s="12" t="s">
        <v>2</v>
      </c>
      <c r="D12" s="179">
        <f aca="true" t="shared" si="1" ref="D12:R13">D8/D$6</f>
        <v>239.99</v>
      </c>
      <c r="E12" s="179">
        <f t="shared" si="1"/>
        <v>271.42857142857144</v>
      </c>
      <c r="F12" s="179">
        <f t="shared" si="1"/>
        <v>261.2903225806452</v>
      </c>
      <c r="G12" s="179">
        <f t="shared" si="1"/>
        <v>226.6</v>
      </c>
      <c r="H12" s="179">
        <f t="shared" si="1"/>
        <v>175.1</v>
      </c>
      <c r="I12" s="179">
        <f t="shared" si="1"/>
        <v>156.56</v>
      </c>
      <c r="J12" s="179">
        <f t="shared" si="1"/>
        <v>142.14</v>
      </c>
      <c r="K12" s="179">
        <f t="shared" si="1"/>
        <v>144.2</v>
      </c>
      <c r="L12" s="179">
        <f t="shared" si="1"/>
        <v>169.95</v>
      </c>
      <c r="M12" s="179">
        <f t="shared" si="1"/>
        <v>172.01</v>
      </c>
      <c r="N12" s="179">
        <f t="shared" si="1"/>
        <v>193.64</v>
      </c>
      <c r="O12" s="179">
        <f t="shared" si="1"/>
        <v>216.3</v>
      </c>
      <c r="P12" s="22">
        <f t="shared" si="1"/>
        <v>263.98900000000003</v>
      </c>
      <c r="Q12" s="22">
        <f t="shared" si="1"/>
        <v>288.2758620689655</v>
      </c>
      <c r="R12" s="22">
        <f t="shared" si="1"/>
        <v>287.4193548387097</v>
      </c>
      <c r="T12" s="1">
        <f>SUMPRODUCT(G12:R12,$G$6:$R$6)/SUM($G$6:$R$6)</f>
        <v>202.72789344262296</v>
      </c>
    </row>
    <row r="13" spans="2:20" ht="15.75">
      <c r="B13" s="11" t="s">
        <v>15</v>
      </c>
      <c r="C13" s="12" t="s">
        <v>2</v>
      </c>
      <c r="D13" s="179">
        <f t="shared" si="1"/>
        <v>0</v>
      </c>
      <c r="E13" s="179">
        <f t="shared" si="1"/>
        <v>0</v>
      </c>
      <c r="F13" s="179">
        <f t="shared" si="1"/>
        <v>0</v>
      </c>
      <c r="G13" s="179">
        <f t="shared" si="1"/>
        <v>0</v>
      </c>
      <c r="H13" s="179">
        <f t="shared" si="1"/>
        <v>0</v>
      </c>
      <c r="I13" s="179">
        <f t="shared" si="1"/>
        <v>0</v>
      </c>
      <c r="J13" s="179">
        <f t="shared" si="1"/>
        <v>0</v>
      </c>
      <c r="K13" s="179">
        <f t="shared" si="1"/>
        <v>0</v>
      </c>
      <c r="L13" s="179">
        <f t="shared" si="1"/>
        <v>0</v>
      </c>
      <c r="M13" s="179">
        <f t="shared" si="1"/>
        <v>0</v>
      </c>
      <c r="N13" s="179">
        <f t="shared" si="1"/>
        <v>0</v>
      </c>
      <c r="O13" s="179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T13" s="1">
        <f>SUMPRODUCT(G13:R13,$G$6:$R$6)/SUM($G$6:$R$6)</f>
        <v>0</v>
      </c>
    </row>
    <row r="14" spans="2:20" ht="15.75">
      <c r="B14" s="11" t="s">
        <v>16</v>
      </c>
      <c r="C14" s="12" t="s">
        <v>2</v>
      </c>
      <c r="D14" s="179">
        <f aca="true" t="shared" si="2" ref="D14:O14">D12+D13</f>
        <v>239.99</v>
      </c>
      <c r="E14" s="179">
        <f t="shared" si="2"/>
        <v>271.42857142857144</v>
      </c>
      <c r="F14" s="179">
        <f t="shared" si="2"/>
        <v>261.2903225806452</v>
      </c>
      <c r="G14" s="179">
        <f t="shared" si="2"/>
        <v>226.6</v>
      </c>
      <c r="H14" s="179">
        <f t="shared" si="2"/>
        <v>175.1</v>
      </c>
      <c r="I14" s="179">
        <f t="shared" si="2"/>
        <v>156.56</v>
      </c>
      <c r="J14" s="179">
        <f t="shared" si="2"/>
        <v>142.14</v>
      </c>
      <c r="K14" s="179">
        <f t="shared" si="2"/>
        <v>144.2</v>
      </c>
      <c r="L14" s="179">
        <f t="shared" si="2"/>
        <v>169.95</v>
      </c>
      <c r="M14" s="179">
        <f t="shared" si="2"/>
        <v>172.01</v>
      </c>
      <c r="N14" s="179">
        <f t="shared" si="2"/>
        <v>193.64</v>
      </c>
      <c r="O14" s="179">
        <f t="shared" si="2"/>
        <v>216.3</v>
      </c>
      <c r="P14" s="22">
        <f>P12+P13</f>
        <v>263.98900000000003</v>
      </c>
      <c r="Q14" s="22">
        <f>Q12+Q13</f>
        <v>288.2758620689655</v>
      </c>
      <c r="R14" s="22">
        <f>R12+R13</f>
        <v>287.4193548387097</v>
      </c>
      <c r="S14" s="20"/>
      <c r="T14" s="1">
        <f>SUMPRODUCT(G14:R14,$G$6:$R$6)/SUM($G$6:$R$6)</f>
        <v>202.72789344262296</v>
      </c>
    </row>
    <row r="15" spans="2:18" ht="15.75">
      <c r="B15" s="11"/>
      <c r="C15" s="12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3"/>
      <c r="Q15" s="13"/>
      <c r="R15" s="13"/>
    </row>
    <row r="16" spans="2:20" ht="15.75">
      <c r="B16" s="11" t="s">
        <v>17</v>
      </c>
      <c r="C16" s="12" t="s">
        <v>18</v>
      </c>
      <c r="D16" s="178">
        <f>D10*D18%</f>
        <v>377.0933</v>
      </c>
      <c r="E16" s="178">
        <f>E10*E18%</f>
        <v>382.2542372881356</v>
      </c>
      <c r="F16" s="178">
        <f aca="true" t="shared" si="3" ref="F16:O16">F10*F18%</f>
        <v>398.60526315789485</v>
      </c>
      <c r="G16" s="178">
        <f t="shared" si="3"/>
        <v>327.54</v>
      </c>
      <c r="H16" s="178">
        <f t="shared" si="3"/>
        <v>255.43999999999997</v>
      </c>
      <c r="I16" s="178">
        <f t="shared" si="3"/>
        <v>215.682</v>
      </c>
      <c r="J16" s="178">
        <f t="shared" si="3"/>
        <v>204.99059999999997</v>
      </c>
      <c r="K16" s="178">
        <f t="shared" si="3"/>
        <v>212.3345</v>
      </c>
      <c r="L16" s="178">
        <f t="shared" si="3"/>
        <v>259.56</v>
      </c>
      <c r="M16" s="178">
        <f t="shared" si="3"/>
        <v>272.6822</v>
      </c>
      <c r="N16" s="178">
        <f t="shared" si="3"/>
        <v>292.623</v>
      </c>
      <c r="O16" s="178">
        <f t="shared" si="3"/>
        <v>337.18080000000003</v>
      </c>
      <c r="P16" s="176">
        <f>P10*P18%</f>
        <v>414.8026300000001</v>
      </c>
      <c r="Q16" s="176">
        <f>Q10*Q18%</f>
        <v>420.47966101694914</v>
      </c>
      <c r="R16" s="176">
        <f>R10*R18%</f>
        <v>438.46578947368437</v>
      </c>
      <c r="T16" s="28">
        <f>SUM(G16:R16)</f>
        <v>3651.7811804906337</v>
      </c>
    </row>
    <row r="17" spans="2:20" ht="15.75">
      <c r="B17" s="11" t="s">
        <v>19</v>
      </c>
      <c r="C17" s="12" t="s">
        <v>18</v>
      </c>
      <c r="D17" s="178">
        <f>D10*D19%</f>
        <v>645.6246000000001</v>
      </c>
      <c r="E17" s="178">
        <f>E10*E19%</f>
        <v>659.042372881356</v>
      </c>
      <c r="F17" s="178">
        <f aca="true" t="shared" si="4" ref="F17:O17">F10*F19%</f>
        <v>700.9342105263158</v>
      </c>
      <c r="G17" s="178">
        <f t="shared" si="4"/>
        <v>587.1</v>
      </c>
      <c r="H17" s="178">
        <f t="shared" si="4"/>
        <v>467.7744999999999</v>
      </c>
      <c r="I17" s="178">
        <f t="shared" si="4"/>
        <v>403.863</v>
      </c>
      <c r="J17" s="178">
        <f t="shared" si="4"/>
        <v>379.3284</v>
      </c>
      <c r="K17" s="178">
        <f t="shared" si="4"/>
        <v>385.55474999999996</v>
      </c>
      <c r="L17" s="178">
        <f t="shared" si="4"/>
        <v>442.64250000000004</v>
      </c>
      <c r="M17" s="178">
        <f t="shared" si="4"/>
        <v>463.14464999999996</v>
      </c>
      <c r="N17" s="178">
        <f t="shared" si="4"/>
        <v>503.82450000000006</v>
      </c>
      <c r="O17" s="178">
        <f t="shared" si="4"/>
        <v>581.4453000000001</v>
      </c>
      <c r="P17" s="176">
        <f>P10*P19%</f>
        <v>710.1870600000002</v>
      </c>
      <c r="Q17" s="176">
        <f>Q10*Q19%</f>
        <v>724.9466101694916</v>
      </c>
      <c r="R17" s="176">
        <f>R10*R19%</f>
        <v>771.0276315789474</v>
      </c>
      <c r="T17" s="28">
        <f>SUM(G17:R17)</f>
        <v>6420.838901748439</v>
      </c>
    </row>
    <row r="18" spans="2:21" ht="15.75">
      <c r="B18" s="11" t="s">
        <v>20</v>
      </c>
      <c r="C18" s="12" t="s">
        <v>21</v>
      </c>
      <c r="D18" s="125">
        <v>5.068669527896995</v>
      </c>
      <c r="E18" s="125">
        <v>5.029661016949152</v>
      </c>
      <c r="F18" s="125">
        <v>4.921052631578949</v>
      </c>
      <c r="G18" s="125">
        <v>4.818181818181818</v>
      </c>
      <c r="H18" s="125">
        <v>4.705882352941177</v>
      </c>
      <c r="I18" s="125">
        <v>4.592105263157895</v>
      </c>
      <c r="J18" s="125">
        <v>4.6521739130434785</v>
      </c>
      <c r="K18" s="125">
        <v>4.75</v>
      </c>
      <c r="L18" s="125">
        <v>5.090909090909091</v>
      </c>
      <c r="M18" s="125">
        <v>5.113772455089821</v>
      </c>
      <c r="N18" s="125">
        <v>5.037234042553192</v>
      </c>
      <c r="O18" s="125">
        <v>5.0285714285714285</v>
      </c>
      <c r="P18" s="131">
        <f aca="true" t="shared" si="5" ref="P18:R19">D18</f>
        <v>5.068669527896995</v>
      </c>
      <c r="Q18" s="131">
        <f t="shared" si="5"/>
        <v>5.029661016949152</v>
      </c>
      <c r="R18" s="131">
        <f t="shared" si="5"/>
        <v>4.921052631578949</v>
      </c>
      <c r="U18" s="201">
        <f>T16/SUM(G8:R8)</f>
        <v>0.049216435092168</v>
      </c>
    </row>
    <row r="19" spans="2:21" ht="15.75">
      <c r="B19" s="17" t="s">
        <v>6</v>
      </c>
      <c r="C19" s="18" t="s">
        <v>21</v>
      </c>
      <c r="D19" s="180">
        <v>8.678111587982833</v>
      </c>
      <c r="E19" s="180">
        <v>8.671610169491526</v>
      </c>
      <c r="F19" s="180">
        <v>8.653508771929825</v>
      </c>
      <c r="G19" s="180">
        <v>8.636363636363637</v>
      </c>
      <c r="H19" s="180">
        <v>8.617647058823529</v>
      </c>
      <c r="I19" s="180">
        <v>8.598684210526315</v>
      </c>
      <c r="J19" s="180">
        <v>8.608695652173914</v>
      </c>
      <c r="K19" s="180">
        <v>8.625</v>
      </c>
      <c r="L19" s="180">
        <v>8.681818181818182</v>
      </c>
      <c r="M19" s="180">
        <v>8.68562874251497</v>
      </c>
      <c r="N19" s="180">
        <v>8.672872340425533</v>
      </c>
      <c r="O19" s="180">
        <v>8.671428571428573</v>
      </c>
      <c r="P19" s="198">
        <f t="shared" si="5"/>
        <v>8.678111587982833</v>
      </c>
      <c r="Q19" s="198">
        <f t="shared" si="5"/>
        <v>8.671610169491526</v>
      </c>
      <c r="R19" s="198">
        <f t="shared" si="5"/>
        <v>8.653508771929825</v>
      </c>
      <c r="U19" s="201">
        <f>T17/SUM(G8:R8)</f>
        <v>0.08653607251536133</v>
      </c>
    </row>
    <row r="20" spans="2:18" ht="15.75">
      <c r="B20" s="8" t="s">
        <v>22</v>
      </c>
      <c r="C20" s="12"/>
      <c r="D20" s="13"/>
      <c r="E20" s="13"/>
      <c r="F20" s="13"/>
      <c r="G20" s="13"/>
      <c r="H20" s="13"/>
      <c r="I20" s="49"/>
      <c r="J20" s="49"/>
      <c r="K20" s="49"/>
      <c r="L20" s="49"/>
      <c r="M20" s="49"/>
      <c r="N20" s="49"/>
      <c r="O20" s="10"/>
      <c r="P20" s="14"/>
      <c r="Q20" s="113"/>
      <c r="R20" s="35"/>
    </row>
    <row r="21" spans="2:18" ht="15.75">
      <c r="B21" s="11" t="s">
        <v>23</v>
      </c>
      <c r="C21" s="12" t="s">
        <v>24</v>
      </c>
      <c r="D21" s="13">
        <f>D91/1000</f>
        <v>5407.547</v>
      </c>
      <c r="E21" s="13">
        <f aca="true" t="shared" si="6" ref="E21:R21">E91/1000</f>
        <v>4939.452</v>
      </c>
      <c r="F21" s="13">
        <f t="shared" si="6"/>
        <v>5537.374999999999</v>
      </c>
      <c r="G21" s="13">
        <f t="shared" si="6"/>
        <v>5788.0134</v>
      </c>
      <c r="H21" s="13">
        <f t="shared" si="6"/>
        <v>6084.916220000001</v>
      </c>
      <c r="I21" s="13">
        <f t="shared" si="6"/>
        <v>6245.505</v>
      </c>
      <c r="J21" s="13">
        <f t="shared" si="6"/>
        <v>6579.494250000001</v>
      </c>
      <c r="K21" s="13">
        <f t="shared" si="6"/>
        <v>6459.742800000001</v>
      </c>
      <c r="L21" s="13">
        <f t="shared" si="6"/>
        <v>5935.724400000001</v>
      </c>
      <c r="M21" s="13">
        <f t="shared" si="6"/>
        <v>6217.46416</v>
      </c>
      <c r="N21" s="13">
        <f t="shared" si="6"/>
        <v>5141.13</v>
      </c>
      <c r="O21" s="13">
        <f t="shared" si="6"/>
        <v>5701.334</v>
      </c>
      <c r="P21" s="13">
        <f t="shared" si="6"/>
        <v>5948.301700000001</v>
      </c>
      <c r="Q21" s="13">
        <f t="shared" si="6"/>
        <v>5627.4471</v>
      </c>
      <c r="R21" s="13">
        <f t="shared" si="6"/>
        <v>6091.1125</v>
      </c>
    </row>
    <row r="22" spans="2:18" ht="15.75">
      <c r="B22" s="11" t="s">
        <v>25</v>
      </c>
      <c r="C22" s="12" t="s">
        <v>24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69"/>
      <c r="R22" s="35"/>
    </row>
    <row r="23" spans="2:20" ht="15.75">
      <c r="B23" s="11" t="s">
        <v>1</v>
      </c>
      <c r="C23" s="12" t="s">
        <v>24</v>
      </c>
      <c r="D23" s="13">
        <f aca="true" t="shared" si="7" ref="D23:R23">D21+D22</f>
        <v>5407.547</v>
      </c>
      <c r="E23" s="13">
        <f t="shared" si="7"/>
        <v>4939.452</v>
      </c>
      <c r="F23" s="13">
        <f t="shared" si="7"/>
        <v>5537.374999999999</v>
      </c>
      <c r="G23" s="13">
        <f t="shared" si="7"/>
        <v>5788.0134</v>
      </c>
      <c r="H23" s="13">
        <f t="shared" si="7"/>
        <v>6084.916220000001</v>
      </c>
      <c r="I23" s="13">
        <f t="shared" si="7"/>
        <v>6245.505</v>
      </c>
      <c r="J23" s="13">
        <f t="shared" si="7"/>
        <v>6579.494250000001</v>
      </c>
      <c r="K23" s="13">
        <f t="shared" si="7"/>
        <v>6459.742800000001</v>
      </c>
      <c r="L23" s="13">
        <f t="shared" si="7"/>
        <v>5935.724400000001</v>
      </c>
      <c r="M23" s="13">
        <f t="shared" si="7"/>
        <v>6217.46416</v>
      </c>
      <c r="N23" s="13">
        <f t="shared" si="7"/>
        <v>5141.13</v>
      </c>
      <c r="O23" s="13">
        <f t="shared" si="7"/>
        <v>5701.334</v>
      </c>
      <c r="P23" s="13">
        <f t="shared" si="7"/>
        <v>5948.301700000001</v>
      </c>
      <c r="Q23" s="13">
        <f t="shared" si="7"/>
        <v>5627.4471</v>
      </c>
      <c r="R23" s="13">
        <f t="shared" si="7"/>
        <v>6091.1125</v>
      </c>
      <c r="S23" s="28"/>
      <c r="T23" s="28"/>
    </row>
    <row r="24" spans="2:18" ht="15.75">
      <c r="B24" s="11"/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13"/>
      <c r="R24" s="35"/>
    </row>
    <row r="25" spans="2:18" ht="15.75">
      <c r="B25" s="11" t="s">
        <v>23</v>
      </c>
      <c r="C25" s="12" t="s">
        <v>26</v>
      </c>
      <c r="D25" s="14">
        <f aca="true" t="shared" si="8" ref="D25:O25">D21/D6</f>
        <v>174.43699999999998</v>
      </c>
      <c r="E25" s="14">
        <f t="shared" si="8"/>
        <v>176.40900000000002</v>
      </c>
      <c r="F25" s="14">
        <f t="shared" si="8"/>
        <v>178.62499999999997</v>
      </c>
      <c r="G25" s="14">
        <f t="shared" si="8"/>
        <v>192.93377999999998</v>
      </c>
      <c r="H25" s="14">
        <f t="shared" si="8"/>
        <v>196.28762000000003</v>
      </c>
      <c r="I25" s="14">
        <f t="shared" si="8"/>
        <v>208.1835</v>
      </c>
      <c r="J25" s="14">
        <f t="shared" si="8"/>
        <v>212.24175000000002</v>
      </c>
      <c r="K25" s="14">
        <f t="shared" si="8"/>
        <v>208.37880000000004</v>
      </c>
      <c r="L25" s="14">
        <f t="shared" si="8"/>
        <v>197.85748000000004</v>
      </c>
      <c r="M25" s="14">
        <f t="shared" si="8"/>
        <v>200.56336000000002</v>
      </c>
      <c r="N25" s="14">
        <f t="shared" si="8"/>
        <v>171.371</v>
      </c>
      <c r="O25" s="14">
        <f t="shared" si="8"/>
        <v>183.914</v>
      </c>
      <c r="P25" s="14">
        <f>P21/P6</f>
        <v>191.88070000000002</v>
      </c>
      <c r="Q25" s="14">
        <f>Q21/Q6</f>
        <v>194.0499</v>
      </c>
      <c r="R25" s="14">
        <f>R21/R6</f>
        <v>196.4875</v>
      </c>
    </row>
    <row r="26" spans="2:18" ht="15.75">
      <c r="B26" s="11" t="s">
        <v>25</v>
      </c>
      <c r="C26" s="12" t="s">
        <v>26</v>
      </c>
      <c r="D26" s="14">
        <f aca="true" t="shared" si="9" ref="D26:O26">D22/D6</f>
        <v>0</v>
      </c>
      <c r="E26" s="14">
        <f t="shared" si="9"/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9"/>
        <v>0</v>
      </c>
      <c r="P26" s="14">
        <f>P22/P6</f>
        <v>0</v>
      </c>
      <c r="Q26" s="14">
        <f>Q22/Q6</f>
        <v>0</v>
      </c>
      <c r="R26" s="14">
        <f>R22/R6</f>
        <v>0</v>
      </c>
    </row>
    <row r="27" spans="2:19" ht="15.75">
      <c r="B27" s="11" t="s">
        <v>1</v>
      </c>
      <c r="C27" s="12" t="s">
        <v>26</v>
      </c>
      <c r="D27" s="14">
        <f aca="true" t="shared" si="10" ref="D27:O27">D25+D26</f>
        <v>174.43699999999998</v>
      </c>
      <c r="E27" s="14">
        <f t="shared" si="10"/>
        <v>176.40900000000002</v>
      </c>
      <c r="F27" s="14">
        <f t="shared" si="10"/>
        <v>178.62499999999997</v>
      </c>
      <c r="G27" s="14">
        <f t="shared" si="10"/>
        <v>192.93377999999998</v>
      </c>
      <c r="H27" s="14">
        <f t="shared" si="10"/>
        <v>196.28762000000003</v>
      </c>
      <c r="I27" s="14">
        <f t="shared" si="10"/>
        <v>208.1835</v>
      </c>
      <c r="J27" s="14">
        <f t="shared" si="10"/>
        <v>212.24175000000002</v>
      </c>
      <c r="K27" s="14">
        <f t="shared" si="10"/>
        <v>208.37880000000004</v>
      </c>
      <c r="L27" s="14">
        <f t="shared" si="10"/>
        <v>197.85748000000004</v>
      </c>
      <c r="M27" s="14">
        <f t="shared" si="10"/>
        <v>200.56336000000002</v>
      </c>
      <c r="N27" s="14">
        <f t="shared" si="10"/>
        <v>171.371</v>
      </c>
      <c r="O27" s="14">
        <f t="shared" si="10"/>
        <v>183.914</v>
      </c>
      <c r="P27" s="14">
        <f>P25+P26</f>
        <v>191.88070000000002</v>
      </c>
      <c r="Q27" s="14">
        <f>Q25+Q26</f>
        <v>194.0499</v>
      </c>
      <c r="R27" s="14">
        <f>R25+R26</f>
        <v>196.4875</v>
      </c>
      <c r="S27" s="28"/>
    </row>
    <row r="28" spans="2:18" ht="15.75">
      <c r="B28" s="11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3"/>
      <c r="R28" s="35"/>
    </row>
    <row r="29" spans="2:18" ht="15.75">
      <c r="B29" s="11" t="s">
        <v>7</v>
      </c>
      <c r="C29" s="12" t="s">
        <v>27</v>
      </c>
      <c r="D29" s="21">
        <f>D93/1000</f>
        <v>0</v>
      </c>
      <c r="E29" s="21">
        <f aca="true" t="shared" si="11" ref="E29:O30">E93/1000</f>
        <v>0</v>
      </c>
      <c r="F29" s="21">
        <f t="shared" si="11"/>
        <v>0</v>
      </c>
      <c r="G29" s="21">
        <f t="shared" si="11"/>
        <v>0</v>
      </c>
      <c r="H29" s="21">
        <f t="shared" si="11"/>
        <v>0</v>
      </c>
      <c r="I29" s="21">
        <f t="shared" si="11"/>
        <v>0</v>
      </c>
      <c r="J29" s="21">
        <f t="shared" si="11"/>
        <v>0</v>
      </c>
      <c r="K29" s="21">
        <f t="shared" si="11"/>
        <v>0</v>
      </c>
      <c r="L29" s="21">
        <f t="shared" si="11"/>
        <v>0</v>
      </c>
      <c r="M29" s="21">
        <f t="shared" si="11"/>
        <v>0</v>
      </c>
      <c r="N29" s="21">
        <f t="shared" si="11"/>
        <v>0</v>
      </c>
      <c r="O29" s="21">
        <f t="shared" si="11"/>
        <v>0</v>
      </c>
      <c r="P29" s="21">
        <f aca="true" t="shared" si="12" ref="P29:R30">P93/1000</f>
        <v>0</v>
      </c>
      <c r="Q29" s="21">
        <f t="shared" si="12"/>
        <v>0</v>
      </c>
      <c r="R29" s="21">
        <f t="shared" si="12"/>
        <v>0</v>
      </c>
    </row>
    <row r="30" spans="2:18" ht="15.75">
      <c r="B30" s="11" t="s">
        <v>8</v>
      </c>
      <c r="C30" s="12" t="s">
        <v>27</v>
      </c>
      <c r="D30" s="21">
        <f>D94/1000</f>
        <v>0</v>
      </c>
      <c r="E30" s="21">
        <f t="shared" si="11"/>
        <v>0</v>
      </c>
      <c r="F30" s="21">
        <f t="shared" si="11"/>
        <v>0</v>
      </c>
      <c r="G30" s="21">
        <f t="shared" si="11"/>
        <v>0</v>
      </c>
      <c r="H30" s="21">
        <f t="shared" si="11"/>
        <v>0</v>
      </c>
      <c r="I30" s="21">
        <f t="shared" si="11"/>
        <v>0</v>
      </c>
      <c r="J30" s="21">
        <f t="shared" si="11"/>
        <v>0</v>
      </c>
      <c r="K30" s="21">
        <f t="shared" si="11"/>
        <v>0</v>
      </c>
      <c r="L30" s="21">
        <f t="shared" si="11"/>
        <v>0</v>
      </c>
      <c r="M30" s="21">
        <f t="shared" si="11"/>
        <v>0</v>
      </c>
      <c r="N30" s="21">
        <f t="shared" si="11"/>
        <v>0</v>
      </c>
      <c r="O30" s="21">
        <f t="shared" si="11"/>
        <v>0</v>
      </c>
      <c r="P30" s="21">
        <f t="shared" si="12"/>
        <v>0</v>
      </c>
      <c r="Q30" s="21">
        <f t="shared" si="12"/>
        <v>0</v>
      </c>
      <c r="R30" s="21">
        <f t="shared" si="12"/>
        <v>0</v>
      </c>
    </row>
    <row r="31" spans="2:18" ht="15.75">
      <c r="B31" s="11" t="s">
        <v>20</v>
      </c>
      <c r="C31" s="12" t="s">
        <v>21</v>
      </c>
      <c r="D31" s="16">
        <f aca="true" t="shared" si="13" ref="D31:O31">D29/(D23*1.03)*100</f>
        <v>0</v>
      </c>
      <c r="E31" s="16">
        <f t="shared" si="13"/>
        <v>0</v>
      </c>
      <c r="F31" s="16">
        <f t="shared" si="13"/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>P29/(P23*1.03)*100</f>
        <v>0</v>
      </c>
      <c r="Q31" s="16">
        <f>Q29/(Q23*1.03)*100</f>
        <v>0</v>
      </c>
      <c r="R31" s="16">
        <f>R29/(R23*1.03)*100</f>
        <v>0</v>
      </c>
    </row>
    <row r="32" spans="2:18" ht="15.75">
      <c r="B32" s="11" t="s">
        <v>6</v>
      </c>
      <c r="C32" s="12" t="s">
        <v>21</v>
      </c>
      <c r="D32" s="16">
        <f aca="true" t="shared" si="14" ref="D32:O32">D30/(D23*1.03)*100</f>
        <v>0</v>
      </c>
      <c r="E32" s="16">
        <f t="shared" si="14"/>
        <v>0</v>
      </c>
      <c r="F32" s="16">
        <f t="shared" si="14"/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>P30/(P23*1.03)*100</f>
        <v>0</v>
      </c>
      <c r="Q32" s="16">
        <f>Q30/(Q23*1.03)*100</f>
        <v>0</v>
      </c>
      <c r="R32" s="16">
        <f>R30/(R23*1.03)*100</f>
        <v>0</v>
      </c>
    </row>
    <row r="33" spans="2:18" ht="31.5">
      <c r="B33" s="23" t="s">
        <v>28</v>
      </c>
      <c r="C33" s="12"/>
      <c r="D33" s="24"/>
      <c r="E33" s="16"/>
      <c r="F33" s="24"/>
      <c r="G33" s="16"/>
      <c r="H33" s="24"/>
      <c r="I33" s="57"/>
      <c r="J33" s="57"/>
      <c r="K33" s="57"/>
      <c r="L33" s="57"/>
      <c r="M33" s="57"/>
      <c r="N33" s="57"/>
      <c r="O33" s="16"/>
      <c r="P33" s="14"/>
      <c r="Q33" s="113"/>
      <c r="R33" s="35"/>
    </row>
    <row r="34" spans="2:18" ht="15.75">
      <c r="B34" s="11" t="s">
        <v>29</v>
      </c>
      <c r="C34" s="12" t="s">
        <v>30</v>
      </c>
      <c r="D34" s="125">
        <f>D115/1000</f>
        <v>0</v>
      </c>
      <c r="E34" s="125">
        <f aca="true" t="shared" si="15" ref="E34:O35">E115/1000</f>
        <v>0</v>
      </c>
      <c r="F34" s="125">
        <f t="shared" si="15"/>
        <v>0</v>
      </c>
      <c r="G34" s="125">
        <f t="shared" si="15"/>
        <v>0</v>
      </c>
      <c r="H34" s="125">
        <f t="shared" si="15"/>
        <v>0</v>
      </c>
      <c r="I34" s="125">
        <f t="shared" si="15"/>
        <v>0</v>
      </c>
      <c r="J34" s="125">
        <f t="shared" si="15"/>
        <v>0</v>
      </c>
      <c r="K34" s="125">
        <f t="shared" si="15"/>
        <v>0</v>
      </c>
      <c r="L34" s="125">
        <f t="shared" si="15"/>
        <v>0</v>
      </c>
      <c r="M34" s="125">
        <f t="shared" si="15"/>
        <v>0</v>
      </c>
      <c r="N34" s="125">
        <f t="shared" si="15"/>
        <v>0</v>
      </c>
      <c r="O34" s="125">
        <f t="shared" si="15"/>
        <v>0</v>
      </c>
      <c r="P34" s="125">
        <f aca="true" t="shared" si="16" ref="P34:R35">P115/1000</f>
        <v>0</v>
      </c>
      <c r="Q34" s="125">
        <f t="shared" si="16"/>
        <v>0</v>
      </c>
      <c r="R34" s="125">
        <f t="shared" si="16"/>
        <v>0</v>
      </c>
    </row>
    <row r="35" spans="2:18" ht="15.75">
      <c r="B35" s="11" t="s">
        <v>31</v>
      </c>
      <c r="C35" s="12" t="s">
        <v>30</v>
      </c>
      <c r="D35" s="125">
        <f>D116/1000</f>
        <v>0</v>
      </c>
      <c r="E35" s="125">
        <f t="shared" si="15"/>
        <v>0</v>
      </c>
      <c r="F35" s="125">
        <f t="shared" si="15"/>
        <v>0</v>
      </c>
      <c r="G35" s="125">
        <f t="shared" si="15"/>
        <v>0</v>
      </c>
      <c r="H35" s="125">
        <f t="shared" si="15"/>
        <v>0</v>
      </c>
      <c r="I35" s="125">
        <f t="shared" si="15"/>
        <v>0</v>
      </c>
      <c r="J35" s="125">
        <f t="shared" si="15"/>
        <v>0</v>
      </c>
      <c r="K35" s="125">
        <f t="shared" si="15"/>
        <v>0</v>
      </c>
      <c r="L35" s="125">
        <f t="shared" si="15"/>
        <v>0</v>
      </c>
      <c r="M35" s="125">
        <f t="shared" si="15"/>
        <v>0</v>
      </c>
      <c r="N35" s="125">
        <f t="shared" si="15"/>
        <v>0</v>
      </c>
      <c r="O35" s="125">
        <f t="shared" si="15"/>
        <v>0</v>
      </c>
      <c r="P35" s="125">
        <f t="shared" si="16"/>
        <v>0</v>
      </c>
      <c r="Q35" s="125">
        <f t="shared" si="16"/>
        <v>0</v>
      </c>
      <c r="R35" s="125">
        <f t="shared" si="16"/>
        <v>0</v>
      </c>
    </row>
    <row r="36" spans="2:18" ht="15.75">
      <c r="B36" s="11"/>
      <c r="C36" s="1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4"/>
      <c r="Q36" s="113"/>
      <c r="R36" s="35"/>
    </row>
    <row r="37" spans="2:20" ht="15.75">
      <c r="B37" s="26" t="s">
        <v>32</v>
      </c>
      <c r="C37" s="18" t="s">
        <v>24</v>
      </c>
      <c r="D37" s="19">
        <f>D35/9%</f>
        <v>0</v>
      </c>
      <c r="E37" s="19">
        <f aca="true" t="shared" si="17" ref="E37:R37">E35/9%</f>
        <v>0</v>
      </c>
      <c r="F37" s="19">
        <f t="shared" si="17"/>
        <v>0</v>
      </c>
      <c r="G37" s="19">
        <f t="shared" si="17"/>
        <v>0</v>
      </c>
      <c r="H37" s="19">
        <f t="shared" si="17"/>
        <v>0</v>
      </c>
      <c r="I37" s="19">
        <f t="shared" si="17"/>
        <v>0</v>
      </c>
      <c r="J37" s="19">
        <f t="shared" si="17"/>
        <v>0</v>
      </c>
      <c r="K37" s="19">
        <f t="shared" si="17"/>
        <v>0</v>
      </c>
      <c r="L37" s="19">
        <f t="shared" si="17"/>
        <v>0</v>
      </c>
      <c r="M37" s="19">
        <f t="shared" si="17"/>
        <v>0</v>
      </c>
      <c r="N37" s="19">
        <f t="shared" si="17"/>
        <v>0</v>
      </c>
      <c r="O37" s="19">
        <f t="shared" si="17"/>
        <v>0</v>
      </c>
      <c r="P37" s="19">
        <f t="shared" si="17"/>
        <v>0</v>
      </c>
      <c r="Q37" s="19">
        <f t="shared" si="17"/>
        <v>0</v>
      </c>
      <c r="R37" s="19">
        <f t="shared" si="17"/>
        <v>0</v>
      </c>
      <c r="S37" s="113"/>
      <c r="T37" s="28"/>
    </row>
    <row r="38" spans="2:19" ht="15.75">
      <c r="B38" s="32" t="s">
        <v>125</v>
      </c>
      <c r="C38" s="12"/>
      <c r="D38" s="20"/>
      <c r="E38" s="60"/>
      <c r="F38" s="61"/>
      <c r="G38" s="60"/>
      <c r="H38" s="61"/>
      <c r="I38" s="60"/>
      <c r="J38" s="61"/>
      <c r="K38" s="60"/>
      <c r="L38" s="61"/>
      <c r="M38" s="60"/>
      <c r="N38" s="61"/>
      <c r="O38" s="60"/>
      <c r="P38" s="14"/>
      <c r="Q38" s="113"/>
      <c r="R38" s="14"/>
      <c r="S38" s="28"/>
    </row>
    <row r="39" spans="2:19" ht="15.75">
      <c r="B39" s="11" t="s">
        <v>20</v>
      </c>
      <c r="C39" s="12" t="s">
        <v>18</v>
      </c>
      <c r="D39" s="62">
        <f>+D16*D77</f>
        <v>4.71366625</v>
      </c>
      <c r="E39" s="62">
        <f aca="true" t="shared" si="18" ref="E39:O40">+E16*E77</f>
        <v>4.778177966101695</v>
      </c>
      <c r="F39" s="62">
        <f t="shared" si="18"/>
        <v>4.982565789473686</v>
      </c>
      <c r="G39" s="62">
        <f t="shared" si="18"/>
        <v>4.094250000000001</v>
      </c>
      <c r="H39" s="62">
        <f t="shared" si="18"/>
        <v>3.1929999999999996</v>
      </c>
      <c r="I39" s="62">
        <f t="shared" si="18"/>
        <v>2.696025</v>
      </c>
      <c r="J39" s="62">
        <f t="shared" si="18"/>
        <v>2.5623825</v>
      </c>
      <c r="K39" s="62">
        <f t="shared" si="18"/>
        <v>2.65418125</v>
      </c>
      <c r="L39" s="62">
        <f t="shared" si="18"/>
        <v>3.2445000000000004</v>
      </c>
      <c r="M39" s="62">
        <f t="shared" si="18"/>
        <v>3.4085275000000004</v>
      </c>
      <c r="N39" s="62">
        <f t="shared" si="18"/>
        <v>3.6577875</v>
      </c>
      <c r="O39" s="62">
        <f t="shared" si="18"/>
        <v>4.214760000000001</v>
      </c>
      <c r="P39" s="62">
        <f aca="true" t="shared" si="19" ref="P39:R40">+P16*P77</f>
        <v>5.185032875000001</v>
      </c>
      <c r="Q39" s="62">
        <f t="shared" si="19"/>
        <v>5.255995762711865</v>
      </c>
      <c r="R39" s="62">
        <f t="shared" si="19"/>
        <v>5.480822368421055</v>
      </c>
      <c r="S39" s="28"/>
    </row>
    <row r="40" spans="2:19" ht="15.75">
      <c r="B40" s="17" t="s">
        <v>5</v>
      </c>
      <c r="C40" s="18" t="s">
        <v>18</v>
      </c>
      <c r="D40" s="62">
        <f>+D17*D78</f>
        <v>16.140615000000004</v>
      </c>
      <c r="E40" s="62">
        <f t="shared" si="18"/>
        <v>16.4760593220339</v>
      </c>
      <c r="F40" s="62">
        <f t="shared" si="18"/>
        <v>17.523355263157896</v>
      </c>
      <c r="G40" s="62">
        <f t="shared" si="18"/>
        <v>14.677500000000002</v>
      </c>
      <c r="H40" s="62">
        <f t="shared" si="18"/>
        <v>11.694362499999997</v>
      </c>
      <c r="I40" s="62">
        <f t="shared" si="18"/>
        <v>10.096575000000001</v>
      </c>
      <c r="J40" s="62">
        <f t="shared" si="18"/>
        <v>9.48321</v>
      </c>
      <c r="K40" s="62">
        <f t="shared" si="18"/>
        <v>9.63886875</v>
      </c>
      <c r="L40" s="62">
        <f t="shared" si="18"/>
        <v>11.066062500000001</v>
      </c>
      <c r="M40" s="62">
        <f t="shared" si="18"/>
        <v>11.57861625</v>
      </c>
      <c r="N40" s="62">
        <f t="shared" si="18"/>
        <v>12.595612500000001</v>
      </c>
      <c r="O40" s="62">
        <f t="shared" si="18"/>
        <v>14.536132500000003</v>
      </c>
      <c r="P40" s="63">
        <f t="shared" si="19"/>
        <v>17.754676500000006</v>
      </c>
      <c r="Q40" s="63">
        <f t="shared" si="19"/>
        <v>18.12366525423729</v>
      </c>
      <c r="R40" s="63">
        <f t="shared" si="19"/>
        <v>19.275690789473686</v>
      </c>
      <c r="S40" s="28"/>
    </row>
    <row r="41" spans="2:18" ht="15.75">
      <c r="B41" s="29"/>
      <c r="C41" s="30"/>
      <c r="D41" s="31"/>
      <c r="E41" s="10"/>
      <c r="F41" s="31"/>
      <c r="G41" s="10"/>
      <c r="H41" s="31"/>
      <c r="I41" s="10"/>
      <c r="J41" s="31"/>
      <c r="K41" s="10"/>
      <c r="L41" s="31"/>
      <c r="M41" s="10"/>
      <c r="N41" s="31"/>
      <c r="O41" s="10"/>
      <c r="P41" s="14"/>
      <c r="Q41" s="113"/>
      <c r="R41" s="35"/>
    </row>
    <row r="42" spans="2:21" ht="15.75">
      <c r="B42" s="32" t="s">
        <v>33</v>
      </c>
      <c r="C42" s="12"/>
      <c r="D42" s="20"/>
      <c r="E42" s="25"/>
      <c r="F42" s="33"/>
      <c r="G42" s="25"/>
      <c r="H42" s="33"/>
      <c r="I42" s="25"/>
      <c r="J42" s="33"/>
      <c r="K42" s="25"/>
      <c r="L42" s="33"/>
      <c r="M42" s="25"/>
      <c r="N42" s="33"/>
      <c r="O42" s="25"/>
      <c r="P42" s="14"/>
      <c r="Q42" s="113"/>
      <c r="R42" s="35"/>
      <c r="U42" s="201"/>
    </row>
    <row r="43" spans="2:18" ht="15.75">
      <c r="B43" s="11" t="s">
        <v>20</v>
      </c>
      <c r="C43" s="12" t="s">
        <v>18</v>
      </c>
      <c r="D43" s="16">
        <f>D16-D29-D34-D39</f>
        <v>372.37963375</v>
      </c>
      <c r="E43" s="16">
        <f aca="true" t="shared" si="20" ref="E43:O44">E16-E29-E34-E39</f>
        <v>377.4760593220339</v>
      </c>
      <c r="F43" s="16">
        <f t="shared" si="20"/>
        <v>393.62269736842114</v>
      </c>
      <c r="G43" s="16">
        <f t="shared" si="20"/>
        <v>323.44575000000003</v>
      </c>
      <c r="H43" s="16">
        <f t="shared" si="20"/>
        <v>252.24699999999996</v>
      </c>
      <c r="I43" s="16">
        <f t="shared" si="20"/>
        <v>212.985975</v>
      </c>
      <c r="J43" s="16">
        <f t="shared" si="20"/>
        <v>202.42821749999996</v>
      </c>
      <c r="K43" s="16">
        <f t="shared" si="20"/>
        <v>209.68031875</v>
      </c>
      <c r="L43" s="16">
        <f t="shared" si="20"/>
        <v>256.3155</v>
      </c>
      <c r="M43" s="16">
        <f t="shared" si="20"/>
        <v>269.27367250000003</v>
      </c>
      <c r="N43" s="16">
        <f t="shared" si="20"/>
        <v>288.9652125</v>
      </c>
      <c r="O43" s="16">
        <f t="shared" si="20"/>
        <v>332.96604</v>
      </c>
      <c r="P43" s="16">
        <f aca="true" t="shared" si="21" ref="P43:R44">P16-P29-P34-P39</f>
        <v>409.6175971250001</v>
      </c>
      <c r="Q43" s="16">
        <f t="shared" si="21"/>
        <v>415.2236652542373</v>
      </c>
      <c r="R43" s="16">
        <f t="shared" si="21"/>
        <v>432.9849671052633</v>
      </c>
    </row>
    <row r="44" spans="2:18" ht="15.75">
      <c r="B44" s="17" t="s">
        <v>5</v>
      </c>
      <c r="C44" s="18" t="s">
        <v>18</v>
      </c>
      <c r="D44" s="19">
        <f>D17-D30-D35-D40</f>
        <v>629.4839850000001</v>
      </c>
      <c r="E44" s="19">
        <f t="shared" si="20"/>
        <v>642.5663135593221</v>
      </c>
      <c r="F44" s="19">
        <f t="shared" si="20"/>
        <v>683.4108552631579</v>
      </c>
      <c r="G44" s="19">
        <f t="shared" si="20"/>
        <v>572.4225</v>
      </c>
      <c r="H44" s="19">
        <f t="shared" si="20"/>
        <v>456.08013749999986</v>
      </c>
      <c r="I44" s="19">
        <f t="shared" si="20"/>
        <v>393.766425</v>
      </c>
      <c r="J44" s="19">
        <f t="shared" si="20"/>
        <v>369.84519</v>
      </c>
      <c r="K44" s="19">
        <f t="shared" si="20"/>
        <v>375.91588125</v>
      </c>
      <c r="L44" s="19">
        <f t="shared" si="20"/>
        <v>431.57643750000005</v>
      </c>
      <c r="M44" s="19">
        <f t="shared" si="20"/>
        <v>451.56603375</v>
      </c>
      <c r="N44" s="19">
        <f t="shared" si="20"/>
        <v>491.22888750000004</v>
      </c>
      <c r="O44" s="19">
        <f t="shared" si="20"/>
        <v>566.9091675000001</v>
      </c>
      <c r="P44" s="19">
        <f t="shared" si="21"/>
        <v>692.4323835000002</v>
      </c>
      <c r="Q44" s="19">
        <f t="shared" si="21"/>
        <v>706.8229449152543</v>
      </c>
      <c r="R44" s="19">
        <f t="shared" si="21"/>
        <v>751.7519407894738</v>
      </c>
    </row>
    <row r="45" spans="2:18" ht="15.75">
      <c r="B45" s="11"/>
      <c r="C45" s="12"/>
      <c r="D45" s="20"/>
      <c r="E45" s="14"/>
      <c r="F45" s="20"/>
      <c r="G45" s="14"/>
      <c r="H45" s="20"/>
      <c r="I45" s="14"/>
      <c r="J45" s="20"/>
      <c r="K45" s="14"/>
      <c r="L45" s="20"/>
      <c r="M45" s="14"/>
      <c r="N45" s="20"/>
      <c r="O45" s="14"/>
      <c r="P45" s="14"/>
      <c r="Q45" s="113"/>
      <c r="R45" s="35"/>
    </row>
    <row r="46" spans="2:18" ht="15.75">
      <c r="B46" s="34" t="s">
        <v>34</v>
      </c>
      <c r="C46" s="12" t="s">
        <v>18</v>
      </c>
      <c r="D46" s="14">
        <f>MB1!O84</f>
        <v>0</v>
      </c>
      <c r="E46" s="14">
        <f aca="true" t="shared" si="22" ref="E46:O46">D50</f>
        <v>655.7124843750001</v>
      </c>
      <c r="F46" s="14">
        <f t="shared" si="22"/>
        <v>1325.0523943326275</v>
      </c>
      <c r="G46" s="14">
        <f t="shared" si="22"/>
        <v>2036.938701898417</v>
      </c>
      <c r="H46" s="14">
        <f t="shared" si="22"/>
        <v>2633.212139398417</v>
      </c>
      <c r="I46" s="14">
        <f t="shared" si="22"/>
        <v>3108.295615960917</v>
      </c>
      <c r="J46" s="14">
        <f t="shared" si="22"/>
        <v>3518.468975335917</v>
      </c>
      <c r="K46" s="14">
        <f t="shared" si="22"/>
        <v>3903.724381585917</v>
      </c>
      <c r="L46" s="14">
        <f t="shared" si="22"/>
        <v>4295.303424554667</v>
      </c>
      <c r="M46" s="14">
        <f t="shared" si="22"/>
        <v>4894.862213617167</v>
      </c>
      <c r="N46" s="14">
        <f t="shared" si="22"/>
        <v>5365.243498773417</v>
      </c>
      <c r="O46" s="14">
        <f t="shared" si="22"/>
        <v>5876.940256585917</v>
      </c>
      <c r="P46" s="14">
        <f>O50</f>
        <v>6467.470639398417</v>
      </c>
      <c r="Q46" s="14">
        <f>P50</f>
        <v>7188.754372210918</v>
      </c>
      <c r="R46" s="14">
        <f>Q50</f>
        <v>7925.028273164307</v>
      </c>
    </row>
    <row r="47" spans="2:18" ht="15.75">
      <c r="B47" s="34" t="s">
        <v>148</v>
      </c>
      <c r="C47" s="12" t="s">
        <v>18</v>
      </c>
      <c r="D47" s="14">
        <f>D44/0.96</f>
        <v>655.7124843750001</v>
      </c>
      <c r="E47" s="14">
        <f aca="true" t="shared" si="23" ref="E47:R47">E44/0.96</f>
        <v>669.3399099576272</v>
      </c>
      <c r="F47" s="14">
        <f t="shared" si="23"/>
        <v>711.8863075657896</v>
      </c>
      <c r="G47" s="14">
        <f t="shared" si="23"/>
        <v>596.2734375</v>
      </c>
      <c r="H47" s="14">
        <f t="shared" si="23"/>
        <v>475.08347656249987</v>
      </c>
      <c r="I47" s="14">
        <f t="shared" si="23"/>
        <v>410.173359375</v>
      </c>
      <c r="J47" s="14">
        <f t="shared" si="23"/>
        <v>385.25540625</v>
      </c>
      <c r="K47" s="14">
        <f t="shared" si="23"/>
        <v>391.57904296875</v>
      </c>
      <c r="L47" s="14">
        <f t="shared" si="23"/>
        <v>449.55878906250007</v>
      </c>
      <c r="M47" s="14">
        <f t="shared" si="23"/>
        <v>470.38128515625</v>
      </c>
      <c r="N47" s="14">
        <f t="shared" si="23"/>
        <v>511.69675781250004</v>
      </c>
      <c r="O47" s="14">
        <f t="shared" si="23"/>
        <v>590.5303828125001</v>
      </c>
      <c r="P47" s="14">
        <f t="shared" si="23"/>
        <v>721.2837328125003</v>
      </c>
      <c r="Q47" s="14">
        <f t="shared" si="23"/>
        <v>736.2739009533899</v>
      </c>
      <c r="R47" s="14">
        <f t="shared" si="23"/>
        <v>783.0749383223686</v>
      </c>
    </row>
    <row r="48" spans="2:18" ht="15.75">
      <c r="B48" s="34" t="s">
        <v>35</v>
      </c>
      <c r="C48" s="12" t="s">
        <v>18</v>
      </c>
      <c r="D48" s="14"/>
      <c r="E48" s="14"/>
      <c r="F48" s="14"/>
      <c r="G48" s="14"/>
      <c r="H48" s="14"/>
      <c r="I48" s="14"/>
      <c r="J48" s="14"/>
      <c r="K48" s="14"/>
      <c r="L48" s="14">
        <v>150</v>
      </c>
      <c r="M48" s="14"/>
      <c r="N48" s="14"/>
      <c r="O48" s="14"/>
      <c r="P48" s="14"/>
      <c r="Q48" s="113"/>
      <c r="R48" s="35"/>
    </row>
    <row r="49" spans="2:18" ht="15.75">
      <c r="B49" s="34" t="s">
        <v>36</v>
      </c>
      <c r="C49" s="12" t="s">
        <v>18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13"/>
      <c r="R49" s="35"/>
    </row>
    <row r="50" spans="2:18" ht="15.75">
      <c r="B50" s="35" t="s">
        <v>37</v>
      </c>
      <c r="C50" s="12" t="s">
        <v>18</v>
      </c>
      <c r="D50" s="14">
        <f aca="true" t="shared" si="24" ref="D50:R50">D46+D47+D48-D49</f>
        <v>655.7124843750001</v>
      </c>
      <c r="E50" s="14">
        <f t="shared" si="24"/>
        <v>1325.0523943326275</v>
      </c>
      <c r="F50" s="14">
        <f t="shared" si="24"/>
        <v>2036.938701898417</v>
      </c>
      <c r="G50" s="14">
        <f t="shared" si="24"/>
        <v>2633.212139398417</v>
      </c>
      <c r="H50" s="14">
        <f t="shared" si="24"/>
        <v>3108.295615960917</v>
      </c>
      <c r="I50" s="14">
        <f t="shared" si="24"/>
        <v>3518.468975335917</v>
      </c>
      <c r="J50" s="14">
        <f t="shared" si="24"/>
        <v>3903.724381585917</v>
      </c>
      <c r="K50" s="14">
        <f t="shared" si="24"/>
        <v>4295.303424554667</v>
      </c>
      <c r="L50" s="14">
        <f t="shared" si="24"/>
        <v>4894.862213617167</v>
      </c>
      <c r="M50" s="14">
        <f t="shared" si="24"/>
        <v>5365.243498773417</v>
      </c>
      <c r="N50" s="14">
        <f t="shared" si="24"/>
        <v>5876.940256585917</v>
      </c>
      <c r="O50" s="14">
        <f t="shared" si="24"/>
        <v>6467.470639398417</v>
      </c>
      <c r="P50" s="14">
        <f t="shared" si="24"/>
        <v>7188.754372210918</v>
      </c>
      <c r="Q50" s="14">
        <f t="shared" si="24"/>
        <v>7925.028273164307</v>
      </c>
      <c r="R50" s="14">
        <f t="shared" si="24"/>
        <v>8708.103211486676</v>
      </c>
    </row>
    <row r="51" spans="2:18" ht="15.75">
      <c r="B51" s="11"/>
      <c r="C51" s="12"/>
      <c r="D51" s="20"/>
      <c r="E51" s="14"/>
      <c r="F51" s="20"/>
      <c r="G51" s="14"/>
      <c r="H51" s="20"/>
      <c r="I51" s="14"/>
      <c r="J51" s="20"/>
      <c r="K51" s="14"/>
      <c r="L51" s="20"/>
      <c r="M51" s="14"/>
      <c r="N51" s="20"/>
      <c r="O51" s="14"/>
      <c r="P51" s="14"/>
      <c r="Q51" s="113"/>
      <c r="R51" s="35"/>
    </row>
    <row r="52" spans="2:18" ht="15.75">
      <c r="B52" s="34" t="s">
        <v>38</v>
      </c>
      <c r="C52" s="12" t="s">
        <v>18</v>
      </c>
      <c r="D52" s="14">
        <f>+MB1!O92</f>
        <v>0</v>
      </c>
      <c r="E52" s="14">
        <f aca="true" t="shared" si="25" ref="E52:O52">D58</f>
        <v>443.30908779761904</v>
      </c>
      <c r="F52" s="14">
        <f t="shared" si="25"/>
        <v>892.6853488952785</v>
      </c>
      <c r="G52" s="14">
        <f t="shared" si="25"/>
        <v>1361.2837981433988</v>
      </c>
      <c r="H52" s="14">
        <f t="shared" si="25"/>
        <v>1746.3382624291132</v>
      </c>
      <c r="I52" s="14">
        <f t="shared" si="25"/>
        <v>2046.632310048161</v>
      </c>
      <c r="J52" s="14">
        <f t="shared" si="25"/>
        <v>2300.187042191018</v>
      </c>
      <c r="K52" s="14">
        <f t="shared" si="25"/>
        <v>2541.173015405304</v>
      </c>
      <c r="L52" s="14">
        <f t="shared" si="25"/>
        <v>2790.7924424886373</v>
      </c>
      <c r="M52" s="14">
        <f t="shared" si="25"/>
        <v>3395.929942488637</v>
      </c>
      <c r="N52" s="14">
        <f t="shared" si="25"/>
        <v>3716.4938383219705</v>
      </c>
      <c r="O52" s="14">
        <f t="shared" si="25"/>
        <v>4060.5000436791133</v>
      </c>
      <c r="P52" s="14">
        <f>O58</f>
        <v>4456.888186536256</v>
      </c>
      <c r="Q52" s="14">
        <f>P58</f>
        <v>4944.528183113637</v>
      </c>
      <c r="R52" s="14">
        <f>Q58</f>
        <v>5438.842070321062</v>
      </c>
    </row>
    <row r="53" spans="2:18" ht="15.75">
      <c r="B53" s="34" t="s">
        <v>149</v>
      </c>
      <c r="C53" s="12" t="s">
        <v>18</v>
      </c>
      <c r="D53" s="14">
        <f>D43/0.84</f>
        <v>443.30908779761904</v>
      </c>
      <c r="E53" s="14">
        <f aca="true" t="shared" si="26" ref="E53:R53">E43/0.84</f>
        <v>449.37626109765944</v>
      </c>
      <c r="F53" s="14">
        <f t="shared" si="26"/>
        <v>468.5984492481204</v>
      </c>
      <c r="G53" s="14">
        <f t="shared" si="26"/>
        <v>385.05446428571435</v>
      </c>
      <c r="H53" s="14">
        <f t="shared" si="26"/>
        <v>300.2940476190476</v>
      </c>
      <c r="I53" s="14">
        <f t="shared" si="26"/>
        <v>253.55473214285715</v>
      </c>
      <c r="J53" s="14">
        <f t="shared" si="26"/>
        <v>240.98597321428568</v>
      </c>
      <c r="K53" s="14">
        <f t="shared" si="26"/>
        <v>249.61942708333333</v>
      </c>
      <c r="L53" s="14">
        <f t="shared" si="26"/>
        <v>305.1375</v>
      </c>
      <c r="M53" s="14">
        <f t="shared" si="26"/>
        <v>320.5638958333334</v>
      </c>
      <c r="N53" s="14">
        <f t="shared" si="26"/>
        <v>344.0062053571429</v>
      </c>
      <c r="O53" s="14">
        <f t="shared" si="26"/>
        <v>396.3881428571429</v>
      </c>
      <c r="P53" s="14">
        <f t="shared" si="26"/>
        <v>487.63999657738105</v>
      </c>
      <c r="Q53" s="14">
        <f t="shared" si="26"/>
        <v>494.31388720742535</v>
      </c>
      <c r="R53" s="14">
        <f t="shared" si="26"/>
        <v>515.4582941729325</v>
      </c>
    </row>
    <row r="54" spans="2:18" ht="15.75">
      <c r="B54" s="34" t="s">
        <v>39</v>
      </c>
      <c r="C54" s="12" t="s">
        <v>18</v>
      </c>
      <c r="D54" s="14"/>
      <c r="E54" s="14"/>
      <c r="F54" s="14"/>
      <c r="G54" s="14"/>
      <c r="H54" s="14"/>
      <c r="I54" s="14"/>
      <c r="J54" s="14"/>
      <c r="K54" s="14"/>
      <c r="L54" s="14">
        <v>300</v>
      </c>
      <c r="M54" s="14"/>
      <c r="N54" s="14"/>
      <c r="O54" s="14"/>
      <c r="P54" s="14"/>
      <c r="Q54" s="113"/>
      <c r="R54" s="35"/>
    </row>
    <row r="55" spans="2:18" ht="15.75">
      <c r="B55" s="34" t="s">
        <v>40</v>
      </c>
      <c r="C55" s="12" t="s">
        <v>18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13"/>
      <c r="R55" s="35"/>
    </row>
    <row r="56" spans="2:18" ht="15.75">
      <c r="B56" s="34" t="s">
        <v>175</v>
      </c>
      <c r="C56" s="12" t="s">
        <v>18</v>
      </c>
      <c r="D56" s="14">
        <f aca="true" t="shared" si="27" ref="D56:R56">(D109/1000)*$S$108/84%</f>
        <v>0</v>
      </c>
      <c r="E56" s="14">
        <f t="shared" si="27"/>
        <v>0</v>
      </c>
      <c r="F56" s="14">
        <f t="shared" si="27"/>
        <v>0</v>
      </c>
      <c r="G56" s="14">
        <f t="shared" si="27"/>
        <v>0</v>
      </c>
      <c r="H56" s="14">
        <f t="shared" si="27"/>
        <v>0</v>
      </c>
      <c r="I56" s="14">
        <f t="shared" si="27"/>
        <v>0</v>
      </c>
      <c r="J56" s="14">
        <f t="shared" si="27"/>
        <v>0</v>
      </c>
      <c r="K56" s="14">
        <f t="shared" si="27"/>
        <v>0</v>
      </c>
      <c r="L56" s="14">
        <f t="shared" si="27"/>
        <v>0</v>
      </c>
      <c r="M56" s="14">
        <f t="shared" si="27"/>
        <v>0</v>
      </c>
      <c r="N56" s="14">
        <f t="shared" si="27"/>
        <v>0</v>
      </c>
      <c r="O56" s="14">
        <f t="shared" si="27"/>
        <v>0</v>
      </c>
      <c r="P56" s="14">
        <f t="shared" si="27"/>
        <v>0</v>
      </c>
      <c r="Q56" s="14">
        <f t="shared" si="27"/>
        <v>0</v>
      </c>
      <c r="R56" s="14">
        <f t="shared" si="27"/>
        <v>0</v>
      </c>
    </row>
    <row r="57" spans="2:18" ht="15.75">
      <c r="B57" s="34" t="s">
        <v>179</v>
      </c>
      <c r="C57" s="12" t="s">
        <v>18</v>
      </c>
      <c r="D57" s="14">
        <f aca="true" t="shared" si="28" ref="D57:R57">(D108/1000)*$S$109/84%</f>
        <v>0</v>
      </c>
      <c r="E57" s="14">
        <f t="shared" si="28"/>
        <v>0</v>
      </c>
      <c r="F57" s="14">
        <f t="shared" si="28"/>
        <v>0</v>
      </c>
      <c r="G57" s="14">
        <f t="shared" si="28"/>
        <v>0</v>
      </c>
      <c r="H57" s="14">
        <f t="shared" si="28"/>
        <v>0</v>
      </c>
      <c r="I57" s="14">
        <f t="shared" si="28"/>
        <v>0</v>
      </c>
      <c r="J57" s="14">
        <f t="shared" si="28"/>
        <v>0</v>
      </c>
      <c r="K57" s="14">
        <f t="shared" si="28"/>
        <v>0</v>
      </c>
      <c r="L57" s="14">
        <f t="shared" si="28"/>
        <v>0</v>
      </c>
      <c r="M57" s="14">
        <f t="shared" si="28"/>
        <v>0</v>
      </c>
      <c r="N57" s="14">
        <f t="shared" si="28"/>
        <v>0</v>
      </c>
      <c r="O57" s="14">
        <f t="shared" si="28"/>
        <v>0</v>
      </c>
      <c r="P57" s="14">
        <f t="shared" si="28"/>
        <v>0</v>
      </c>
      <c r="Q57" s="14">
        <f t="shared" si="28"/>
        <v>0</v>
      </c>
      <c r="R57" s="14">
        <f t="shared" si="28"/>
        <v>0</v>
      </c>
    </row>
    <row r="58" spans="2:18" ht="15.75">
      <c r="B58" s="36" t="s">
        <v>41</v>
      </c>
      <c r="C58" s="18" t="s">
        <v>18</v>
      </c>
      <c r="D58" s="27">
        <f>D52+D53+D54-D55-D57-D56</f>
        <v>443.30908779761904</v>
      </c>
      <c r="E58" s="27">
        <f aca="true" t="shared" si="29" ref="E58:R58">E52+E53+E54-E55-E57-E56</f>
        <v>892.6853488952785</v>
      </c>
      <c r="F58" s="27">
        <f t="shared" si="29"/>
        <v>1361.2837981433988</v>
      </c>
      <c r="G58" s="27">
        <f t="shared" si="29"/>
        <v>1746.3382624291132</v>
      </c>
      <c r="H58" s="27">
        <f t="shared" si="29"/>
        <v>2046.632310048161</v>
      </c>
      <c r="I58" s="27">
        <f t="shared" si="29"/>
        <v>2300.187042191018</v>
      </c>
      <c r="J58" s="27">
        <f t="shared" si="29"/>
        <v>2541.173015405304</v>
      </c>
      <c r="K58" s="27">
        <f t="shared" si="29"/>
        <v>2790.7924424886373</v>
      </c>
      <c r="L58" s="27">
        <f t="shared" si="29"/>
        <v>3395.929942488637</v>
      </c>
      <c r="M58" s="27">
        <f t="shared" si="29"/>
        <v>3716.4938383219705</v>
      </c>
      <c r="N58" s="27">
        <f t="shared" si="29"/>
        <v>4060.5000436791133</v>
      </c>
      <c r="O58" s="27">
        <f t="shared" si="29"/>
        <v>4456.888186536256</v>
      </c>
      <c r="P58" s="27">
        <f t="shared" si="29"/>
        <v>4944.528183113637</v>
      </c>
      <c r="Q58" s="27">
        <f t="shared" si="29"/>
        <v>5438.842070321062</v>
      </c>
      <c r="R58" s="27">
        <f t="shared" si="29"/>
        <v>5954.3003644939945</v>
      </c>
    </row>
    <row r="59" spans="2:17" ht="15.75">
      <c r="B59" s="515" t="s">
        <v>80</v>
      </c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158"/>
      <c r="Q59" s="158"/>
    </row>
    <row r="60" spans="2:17" ht="15.75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59"/>
      <c r="Q60" s="159"/>
    </row>
    <row r="61" spans="2:17" ht="15.75">
      <c r="B61" s="9" t="s">
        <v>60</v>
      </c>
      <c r="C61" s="30" t="s">
        <v>18</v>
      </c>
      <c r="D61" s="41"/>
      <c r="E61" s="41">
        <f>+E48</f>
        <v>0</v>
      </c>
      <c r="F61" s="41">
        <f>+F48</f>
        <v>0</v>
      </c>
      <c r="G61" s="41">
        <f>+G48</f>
        <v>0</v>
      </c>
      <c r="H61" s="41">
        <f>+H48</f>
        <v>0</v>
      </c>
      <c r="I61" s="41"/>
      <c r="J61" s="41"/>
      <c r="K61" s="41"/>
      <c r="L61" s="41"/>
      <c r="M61" s="41"/>
      <c r="N61" s="41"/>
      <c r="O61" s="42"/>
      <c r="P61" s="160"/>
      <c r="Q61" s="160"/>
    </row>
    <row r="62" spans="2:17" ht="15.75">
      <c r="B62" s="35" t="s">
        <v>61</v>
      </c>
      <c r="C62" s="12" t="s">
        <v>62</v>
      </c>
      <c r="D62" s="43"/>
      <c r="E62" s="43"/>
      <c r="F62" s="43"/>
      <c r="G62" s="35"/>
      <c r="H62" s="35"/>
      <c r="I62" s="35"/>
      <c r="J62" s="35"/>
      <c r="K62" s="35"/>
      <c r="L62" s="35"/>
      <c r="M62" s="35"/>
      <c r="N62" s="35"/>
      <c r="O62" s="44"/>
      <c r="P62" s="160"/>
      <c r="Q62" s="160"/>
    </row>
    <row r="63" spans="2:17" ht="15.75">
      <c r="B63" s="35" t="s">
        <v>63</v>
      </c>
      <c r="C63" s="12" t="s">
        <v>64</v>
      </c>
      <c r="D63" s="43">
        <f>(D61*D62)/100</f>
        <v>0</v>
      </c>
      <c r="E63" s="43">
        <f aca="true" t="shared" si="30" ref="E63:O63">(E61*E62)/100</f>
        <v>0</v>
      </c>
      <c r="F63" s="43">
        <f t="shared" si="30"/>
        <v>0</v>
      </c>
      <c r="G63" s="43">
        <f t="shared" si="30"/>
        <v>0</v>
      </c>
      <c r="H63" s="43">
        <f t="shared" si="30"/>
        <v>0</v>
      </c>
      <c r="I63" s="43">
        <f t="shared" si="30"/>
        <v>0</v>
      </c>
      <c r="J63" s="43">
        <f t="shared" si="30"/>
        <v>0</v>
      </c>
      <c r="K63" s="43">
        <f t="shared" si="30"/>
        <v>0</v>
      </c>
      <c r="L63" s="43">
        <f t="shared" si="30"/>
        <v>0</v>
      </c>
      <c r="M63" s="43">
        <f t="shared" si="30"/>
        <v>0</v>
      </c>
      <c r="N63" s="43">
        <f t="shared" si="30"/>
        <v>0</v>
      </c>
      <c r="O63" s="43">
        <f t="shared" si="30"/>
        <v>0</v>
      </c>
      <c r="P63" s="160"/>
      <c r="Q63" s="160"/>
    </row>
    <row r="64" spans="2:17" ht="31.5">
      <c r="B64" s="45" t="s">
        <v>65</v>
      </c>
      <c r="C64" s="18" t="s">
        <v>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46"/>
      <c r="P64" s="160"/>
      <c r="Q64" s="160"/>
    </row>
    <row r="65" spans="2:17" ht="31.5">
      <c r="B65" s="47" t="s">
        <v>66</v>
      </c>
      <c r="C65" s="30" t="s">
        <v>67</v>
      </c>
      <c r="D65" s="48">
        <f>IF(D10-((D23+D37)*1.03)&gt;0,(D10-((D23+D37)*1.03)),0)</f>
        <v>1869.9165900000007</v>
      </c>
      <c r="E65" s="48">
        <f>IF(E10-((E23+E37)*1.03)&gt;0,(E10-((E23+E37)*1.03)),0)</f>
        <v>2512.3644399999994</v>
      </c>
      <c r="F65" s="48">
        <f>IF(F10-((F23+F37)*1.03)&gt;0,(F10-((F23+F37)*1.03)),0)</f>
        <v>2396.5037500000008</v>
      </c>
      <c r="G65" s="48">
        <f>IF(G10-((G23+G37)*1.03)&gt;0,(G10-((G23+G37)*1.03)),0)</f>
        <v>836.3461980000002</v>
      </c>
      <c r="H65" s="10"/>
      <c r="I65" s="10"/>
      <c r="J65" s="10"/>
      <c r="K65" s="10"/>
      <c r="L65" s="10"/>
      <c r="M65" s="10"/>
      <c r="N65" s="10"/>
      <c r="O65" s="49"/>
      <c r="P65" s="20"/>
      <c r="Q65" s="20"/>
    </row>
    <row r="66" spans="2:17" ht="15.75">
      <c r="B66" s="35" t="s">
        <v>68</v>
      </c>
      <c r="C66" s="12" t="s">
        <v>69</v>
      </c>
      <c r="D66" s="14" t="e">
        <f>#REF!</f>
        <v>#REF!</v>
      </c>
      <c r="E66" s="14" t="e">
        <f>D66</f>
        <v>#REF!</v>
      </c>
      <c r="F66" s="14" t="e">
        <f>E66</f>
        <v>#REF!</v>
      </c>
      <c r="G66" s="14" t="e">
        <f>F66</f>
        <v>#REF!</v>
      </c>
      <c r="H66" s="35"/>
      <c r="I66" s="35"/>
      <c r="J66" s="14"/>
      <c r="K66" s="14"/>
      <c r="L66" s="14"/>
      <c r="M66" s="14"/>
      <c r="N66" s="14"/>
      <c r="O66" s="15"/>
      <c r="P66" s="20"/>
      <c r="Q66" s="20"/>
    </row>
    <row r="67" spans="2:17" ht="15.75">
      <c r="B67" s="35" t="s">
        <v>70</v>
      </c>
      <c r="C67" s="12" t="s">
        <v>0</v>
      </c>
      <c r="D67" s="14" t="e">
        <f aca="true" t="shared" si="31" ref="D67:O67">(D65*D66)/100</f>
        <v>#REF!</v>
      </c>
      <c r="E67" s="14" t="e">
        <f t="shared" si="31"/>
        <v>#REF!</v>
      </c>
      <c r="F67" s="14" t="e">
        <f t="shared" si="31"/>
        <v>#REF!</v>
      </c>
      <c r="G67" s="14" t="e">
        <f t="shared" si="31"/>
        <v>#REF!</v>
      </c>
      <c r="H67" s="14">
        <f t="shared" si="31"/>
        <v>0</v>
      </c>
      <c r="I67" s="14">
        <f t="shared" si="31"/>
        <v>0</v>
      </c>
      <c r="J67" s="14">
        <f t="shared" si="31"/>
        <v>0</v>
      </c>
      <c r="K67" s="14">
        <f t="shared" si="31"/>
        <v>0</v>
      </c>
      <c r="L67" s="14">
        <f t="shared" si="31"/>
        <v>0</v>
      </c>
      <c r="M67" s="14">
        <f t="shared" si="31"/>
        <v>0</v>
      </c>
      <c r="N67" s="14">
        <f t="shared" si="31"/>
        <v>0</v>
      </c>
      <c r="O67" s="15">
        <f t="shared" si="31"/>
        <v>0</v>
      </c>
      <c r="P67" s="20"/>
      <c r="Q67" s="20"/>
    </row>
    <row r="68" spans="2:17" ht="15.75">
      <c r="B68" s="35" t="s">
        <v>81</v>
      </c>
      <c r="C68" s="12" t="s">
        <v>0</v>
      </c>
      <c r="D68" s="14" t="e">
        <f>+D67</f>
        <v>#REF!</v>
      </c>
      <c r="E68" s="14" t="e">
        <f>+E67</f>
        <v>#REF!</v>
      </c>
      <c r="F68" s="14" t="e">
        <f>+F67</f>
        <v>#REF!</v>
      </c>
      <c r="G68" s="14" t="e">
        <f>+G67</f>
        <v>#REF!</v>
      </c>
      <c r="H68" s="14"/>
      <c r="I68" s="14"/>
      <c r="J68" s="14"/>
      <c r="K68" s="14">
        <f>+K67</f>
        <v>0</v>
      </c>
      <c r="L68" s="14">
        <f>+L67</f>
        <v>0</v>
      </c>
      <c r="M68" s="14">
        <f>+M67</f>
        <v>0</v>
      </c>
      <c r="N68" s="14">
        <f>+N67</f>
        <v>0</v>
      </c>
      <c r="O68" s="14">
        <f>+O67</f>
        <v>0</v>
      </c>
      <c r="P68" s="20"/>
      <c r="Q68" s="20"/>
    </row>
    <row r="69" spans="2:17" ht="15.75" hidden="1">
      <c r="B69" s="9" t="s">
        <v>71</v>
      </c>
      <c r="C69" s="30" t="s">
        <v>18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20"/>
      <c r="Q69" s="20"/>
    </row>
    <row r="70" spans="2:17" ht="15.75" hidden="1">
      <c r="B70" s="35" t="s">
        <v>61</v>
      </c>
      <c r="C70" s="12" t="s">
        <v>62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159"/>
      <c r="Q70" s="159"/>
    </row>
    <row r="71" spans="2:17" ht="15.75" hidden="1">
      <c r="B71" s="35" t="s">
        <v>63</v>
      </c>
      <c r="C71" s="12" t="s">
        <v>64</v>
      </c>
      <c r="D71" s="43">
        <f aca="true" t="shared" si="32" ref="D71:O71">(D69*D70)/100000</f>
        <v>0</v>
      </c>
      <c r="E71" s="43">
        <f t="shared" si="32"/>
        <v>0</v>
      </c>
      <c r="F71" s="43">
        <f t="shared" si="32"/>
        <v>0</v>
      </c>
      <c r="G71" s="43">
        <f t="shared" si="32"/>
        <v>0</v>
      </c>
      <c r="H71" s="43">
        <f t="shared" si="32"/>
        <v>0</v>
      </c>
      <c r="I71" s="43">
        <f t="shared" si="32"/>
        <v>0</v>
      </c>
      <c r="J71" s="43">
        <f t="shared" si="32"/>
        <v>0</v>
      </c>
      <c r="K71" s="43">
        <f t="shared" si="32"/>
        <v>0</v>
      </c>
      <c r="L71" s="43">
        <f>+L69*L70/100</f>
        <v>0</v>
      </c>
      <c r="M71" s="43">
        <f>+M69*M70/100</f>
        <v>0</v>
      </c>
      <c r="N71" s="43">
        <f t="shared" si="32"/>
        <v>0</v>
      </c>
      <c r="O71" s="43">
        <f t="shared" si="32"/>
        <v>0</v>
      </c>
      <c r="P71" s="20"/>
      <c r="Q71" s="20"/>
    </row>
    <row r="72" spans="2:17" ht="31.5" hidden="1">
      <c r="B72" s="45" t="s">
        <v>65</v>
      </c>
      <c r="C72" s="18" t="s">
        <v>0</v>
      </c>
      <c r="D72" s="36"/>
      <c r="E72" s="36"/>
      <c r="F72" s="36"/>
      <c r="G72" s="36"/>
      <c r="H72" s="36"/>
      <c r="I72" s="36"/>
      <c r="J72" s="36"/>
      <c r="K72" s="36"/>
      <c r="L72" s="50">
        <f>L71*80%</f>
        <v>0</v>
      </c>
      <c r="M72" s="50">
        <f>M71*80%</f>
        <v>0</v>
      </c>
      <c r="N72" s="36"/>
      <c r="O72" s="36"/>
      <c r="P72" s="20"/>
      <c r="Q72" s="20"/>
    </row>
    <row r="73" spans="2:17" ht="15.75">
      <c r="B73" s="51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20"/>
      <c r="Q73" s="20"/>
    </row>
    <row r="74" spans="2:17" ht="15.75">
      <c r="B74" s="54" t="s">
        <v>72</v>
      </c>
      <c r="C74" s="55" t="s">
        <v>0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160"/>
      <c r="Q74" s="160"/>
    </row>
    <row r="75" spans="2:17" ht="15.75">
      <c r="B75" s="54" t="s">
        <v>42</v>
      </c>
      <c r="C75" s="55" t="s">
        <v>0</v>
      </c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160"/>
      <c r="Q75" s="160"/>
    </row>
    <row r="76" spans="2:17" ht="31.5">
      <c r="B76" s="56" t="s">
        <v>43</v>
      </c>
      <c r="C76" s="55" t="s">
        <v>0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160"/>
      <c r="Q76" s="160"/>
    </row>
    <row r="77" spans="4:18" ht="15.75">
      <c r="D77" s="128">
        <v>0.0125</v>
      </c>
      <c r="E77" s="128">
        <v>0.0125</v>
      </c>
      <c r="F77" s="128">
        <v>0.0125</v>
      </c>
      <c r="G77" s="128">
        <v>0.0125</v>
      </c>
      <c r="H77" s="128">
        <v>0.0125</v>
      </c>
      <c r="I77" s="128">
        <v>0.0125</v>
      </c>
      <c r="J77" s="128">
        <v>0.0125</v>
      </c>
      <c r="K77" s="128">
        <v>0.0125</v>
      </c>
      <c r="L77" s="128">
        <v>0.0125</v>
      </c>
      <c r="M77" s="128">
        <v>0.0125</v>
      </c>
      <c r="N77" s="128">
        <v>0.0125</v>
      </c>
      <c r="O77" s="128">
        <v>0.0125</v>
      </c>
      <c r="P77" s="128">
        <v>0.0125</v>
      </c>
      <c r="Q77" s="128">
        <v>0.0125</v>
      </c>
      <c r="R77" s="128">
        <v>0.0125</v>
      </c>
    </row>
    <row r="78" spans="4:18" ht="15.75">
      <c r="D78" s="128">
        <v>0.025</v>
      </c>
      <c r="E78" s="128">
        <v>0.025</v>
      </c>
      <c r="F78" s="128">
        <v>0.025</v>
      </c>
      <c r="G78" s="128">
        <v>0.025</v>
      </c>
      <c r="H78" s="128">
        <v>0.025</v>
      </c>
      <c r="I78" s="128">
        <v>0.025</v>
      </c>
      <c r="J78" s="128">
        <v>0.025</v>
      </c>
      <c r="K78" s="128">
        <v>0.025</v>
      </c>
      <c r="L78" s="128">
        <v>0.025</v>
      </c>
      <c r="M78" s="128">
        <v>0.025</v>
      </c>
      <c r="N78" s="128">
        <v>0.025</v>
      </c>
      <c r="O78" s="128">
        <v>0.025</v>
      </c>
      <c r="P78" s="128">
        <v>0.025</v>
      </c>
      <c r="Q78" s="128">
        <v>0.025</v>
      </c>
      <c r="R78" s="128">
        <v>0.025</v>
      </c>
    </row>
    <row r="80" spans="2:15" ht="15.75">
      <c r="B80" s="1" t="s">
        <v>123</v>
      </c>
      <c r="D80" s="58" t="e">
        <f>+D8/MB1!D9</f>
        <v>#DIV/0!</v>
      </c>
      <c r="E80" s="58" t="e">
        <f>+E8/MB1!E9</f>
        <v>#DIV/0!</v>
      </c>
      <c r="F80" s="58" t="e">
        <f>+F8/MB1!F9</f>
        <v>#DIV/0!</v>
      </c>
      <c r="G80" s="58" t="e">
        <f>+G8/MB1!G9</f>
        <v>#DIV/0!</v>
      </c>
      <c r="H80" s="58" t="e">
        <f>+H8/MB1!H9</f>
        <v>#DIV/0!</v>
      </c>
      <c r="I80" s="58" t="e">
        <f>+I8/MB1!I9</f>
        <v>#DIV/0!</v>
      </c>
      <c r="J80" s="58" t="e">
        <f>+J8/MB1!J9</f>
        <v>#DIV/0!</v>
      </c>
      <c r="K80" s="58" t="e">
        <f>+K8/MB1!K9</f>
        <v>#DIV/0!</v>
      </c>
      <c r="L80" s="58" t="e">
        <f>+L8/MB1!L9</f>
        <v>#DIV/0!</v>
      </c>
      <c r="M80" s="58" t="e">
        <f>+M8/MB1!M9</f>
        <v>#DIV/0!</v>
      </c>
      <c r="N80" s="58" t="e">
        <f>+N8/MB1!N9</f>
        <v>#DIV/0!</v>
      </c>
      <c r="O80" s="58" t="e">
        <f>+O8/MB1!O9</f>
        <v>#DIV/0!</v>
      </c>
    </row>
    <row r="81" spans="2:15" ht="15.75">
      <c r="B81" s="1" t="s">
        <v>126</v>
      </c>
      <c r="D81" s="58" t="e">
        <f>+D21/MB1!D21</f>
        <v>#DIV/0!</v>
      </c>
      <c r="E81" s="58" t="e">
        <f>+E21/MB1!E21</f>
        <v>#DIV/0!</v>
      </c>
      <c r="F81" s="58" t="e">
        <f>+F21/MB1!F21</f>
        <v>#DIV/0!</v>
      </c>
      <c r="G81" s="58" t="e">
        <f>+G21/MB1!G21</f>
        <v>#DIV/0!</v>
      </c>
      <c r="H81" s="58" t="e">
        <f>+H21/MB1!H21</f>
        <v>#DIV/0!</v>
      </c>
      <c r="I81" s="58" t="e">
        <f>+I21/MB1!I21</f>
        <v>#DIV/0!</v>
      </c>
      <c r="J81" s="58" t="e">
        <f>+J21/MB1!J21</f>
        <v>#DIV/0!</v>
      </c>
      <c r="K81" s="58" t="e">
        <f>+K21/MB1!K21</f>
        <v>#DIV/0!</v>
      </c>
      <c r="L81" s="58" t="e">
        <f>+L21/MB1!L21</f>
        <v>#DIV/0!</v>
      </c>
      <c r="M81" s="58" t="e">
        <f>+M21/MB1!M21</f>
        <v>#DIV/0!</v>
      </c>
      <c r="N81" s="58" t="e">
        <f>+N21/MB1!N21</f>
        <v>#DIV/0!</v>
      </c>
      <c r="O81" s="58" t="e">
        <f>+O21/MB1!O21</f>
        <v>#DIV/0!</v>
      </c>
    </row>
    <row r="84" spans="4:18" ht="15.75">
      <c r="D84" s="28">
        <f>D6</f>
        <v>31</v>
      </c>
      <c r="E84" s="28">
        <f aca="true" t="shared" si="33" ref="E84:O84">E6</f>
        <v>28</v>
      </c>
      <c r="F84" s="28">
        <f t="shared" si="33"/>
        <v>31</v>
      </c>
      <c r="G84" s="28">
        <f t="shared" si="33"/>
        <v>30</v>
      </c>
      <c r="H84" s="28">
        <f t="shared" si="33"/>
        <v>31</v>
      </c>
      <c r="I84" s="28">
        <f t="shared" si="33"/>
        <v>30</v>
      </c>
      <c r="J84" s="28">
        <f t="shared" si="33"/>
        <v>31</v>
      </c>
      <c r="K84" s="28">
        <f t="shared" si="33"/>
        <v>31</v>
      </c>
      <c r="L84" s="28">
        <f t="shared" si="33"/>
        <v>30</v>
      </c>
      <c r="M84" s="28">
        <f t="shared" si="33"/>
        <v>31</v>
      </c>
      <c r="N84" s="28">
        <f t="shared" si="33"/>
        <v>30</v>
      </c>
      <c r="O84" s="28">
        <f t="shared" si="33"/>
        <v>31</v>
      </c>
      <c r="P84" s="1">
        <v>31</v>
      </c>
      <c r="Q84" s="1">
        <v>29</v>
      </c>
      <c r="R84" s="1">
        <v>31</v>
      </c>
    </row>
    <row r="85" spans="2:20" ht="15.75">
      <c r="B85" s="132" t="s">
        <v>152</v>
      </c>
      <c r="C85" s="155"/>
      <c r="D85" s="162" t="str">
        <f>D5</f>
        <v>Jan 15</v>
      </c>
      <c r="E85" s="162" t="str">
        <f aca="true" t="shared" si="34" ref="E85:O85">E5</f>
        <v>Feb 15</v>
      </c>
      <c r="F85" s="162" t="str">
        <f t="shared" si="34"/>
        <v>Mar 15</v>
      </c>
      <c r="G85" s="162" t="str">
        <f t="shared" si="34"/>
        <v>Apr 15</v>
      </c>
      <c r="H85" s="162" t="str">
        <f t="shared" si="34"/>
        <v>May 15</v>
      </c>
      <c r="I85" s="162" t="str">
        <f t="shared" si="34"/>
        <v>June 15</v>
      </c>
      <c r="J85" s="162" t="str">
        <f t="shared" si="34"/>
        <v>July 15</v>
      </c>
      <c r="K85" s="162" t="str">
        <f t="shared" si="34"/>
        <v>Aug 15</v>
      </c>
      <c r="L85" s="162" t="str">
        <f t="shared" si="34"/>
        <v>Sep 15</v>
      </c>
      <c r="M85" s="162" t="str">
        <f t="shared" si="34"/>
        <v>Oct 15</v>
      </c>
      <c r="N85" s="162" t="str">
        <f t="shared" si="34"/>
        <v>Nov 15</v>
      </c>
      <c r="O85" s="162" t="str">
        <f t="shared" si="34"/>
        <v>Dec 15</v>
      </c>
      <c r="P85" s="163" t="s">
        <v>173</v>
      </c>
      <c r="Q85" s="163" t="s">
        <v>146</v>
      </c>
      <c r="R85" s="163" t="s">
        <v>147</v>
      </c>
      <c r="S85" s="134"/>
      <c r="T85" s="134"/>
    </row>
    <row r="86" spans="2:20" ht="15.75">
      <c r="B86" s="155" t="s">
        <v>159</v>
      </c>
      <c r="C86" s="134" t="s">
        <v>170</v>
      </c>
      <c r="D86" s="187">
        <f>D98*D$84*1000</f>
        <v>1483660</v>
      </c>
      <c r="E86" s="187">
        <f>E98*E$84*1000</f>
        <v>1354500</v>
      </c>
      <c r="F86" s="187">
        <f aca="true" t="shared" si="35" ref="F86:R90">F98*F$84*1000</f>
        <v>1508459.9999999998</v>
      </c>
      <c r="G86" s="187">
        <f t="shared" si="35"/>
        <v>1599921.5999999999</v>
      </c>
      <c r="H86" s="187">
        <f t="shared" si="35"/>
        <v>1707339.8800000001</v>
      </c>
      <c r="I86" s="187">
        <f t="shared" si="35"/>
        <v>1690983.0000000002</v>
      </c>
      <c r="J86" s="187">
        <f t="shared" si="35"/>
        <v>1772022</v>
      </c>
      <c r="K86" s="187">
        <f t="shared" si="35"/>
        <v>1793472.4500000002</v>
      </c>
      <c r="L86" s="187">
        <f t="shared" si="35"/>
        <v>1702762.8</v>
      </c>
      <c r="M86" s="187">
        <f t="shared" si="35"/>
        <v>1950799.62</v>
      </c>
      <c r="N86" s="187">
        <f t="shared" si="35"/>
        <v>1469190</v>
      </c>
      <c r="O86" s="187">
        <f t="shared" si="35"/>
        <v>1555177.0000000002</v>
      </c>
      <c r="P86" s="187">
        <f t="shared" si="35"/>
        <v>1632026</v>
      </c>
      <c r="Q86" s="187">
        <f t="shared" si="35"/>
        <v>1543162.5000000002</v>
      </c>
      <c r="R86" s="187">
        <f t="shared" si="35"/>
        <v>1659306</v>
      </c>
      <c r="S86" s="137"/>
      <c r="T86" s="138"/>
    </row>
    <row r="87" spans="2:20" ht="15.75">
      <c r="B87" s="155" t="s">
        <v>160</v>
      </c>
      <c r="C87" s="134" t="s">
        <v>170</v>
      </c>
      <c r="D87" s="187">
        <f aca="true" t="shared" si="36" ref="D87:E90">D99*D$84*1000</f>
        <v>162067.99999999997</v>
      </c>
      <c r="E87" s="187">
        <f t="shared" si="36"/>
        <v>147504</v>
      </c>
      <c r="F87" s="187">
        <f t="shared" si="35"/>
        <v>224037</v>
      </c>
      <c r="G87" s="187">
        <f t="shared" si="35"/>
        <v>189941.40000000002</v>
      </c>
      <c r="H87" s="187">
        <f t="shared" si="35"/>
        <v>205177.84</v>
      </c>
      <c r="I87" s="187">
        <f t="shared" si="35"/>
        <v>268159.5</v>
      </c>
      <c r="J87" s="187">
        <f t="shared" si="35"/>
        <v>281817.9</v>
      </c>
      <c r="K87" s="187">
        <f t="shared" si="35"/>
        <v>217043.40000000002</v>
      </c>
      <c r="L87" s="187">
        <f t="shared" si="35"/>
        <v>178366.2</v>
      </c>
      <c r="M87" s="187">
        <f t="shared" si="35"/>
        <v>183358.8</v>
      </c>
      <c r="N87" s="187">
        <f t="shared" si="35"/>
        <v>137609.99999999997</v>
      </c>
      <c r="O87" s="187">
        <f t="shared" si="35"/>
        <v>160579.99999999997</v>
      </c>
      <c r="P87" s="187">
        <f t="shared" si="35"/>
        <v>178274.8</v>
      </c>
      <c r="Q87" s="187">
        <f t="shared" si="35"/>
        <v>168049.2</v>
      </c>
      <c r="R87" s="187">
        <f t="shared" si="35"/>
        <v>246440.7</v>
      </c>
      <c r="S87" s="140"/>
      <c r="T87" s="141"/>
    </row>
    <row r="88" spans="2:20" ht="15.75">
      <c r="B88" s="155" t="s">
        <v>163</v>
      </c>
      <c r="C88" s="134" t="s">
        <v>170</v>
      </c>
      <c r="D88" s="187">
        <f t="shared" si="36"/>
        <v>2531305</v>
      </c>
      <c r="E88" s="187">
        <f t="shared" si="36"/>
        <v>2317700.0000000005</v>
      </c>
      <c r="F88" s="187">
        <f t="shared" si="35"/>
        <v>2432817.9999999995</v>
      </c>
      <c r="G88" s="187">
        <f t="shared" si="35"/>
        <v>2690184.6</v>
      </c>
      <c r="H88" s="187">
        <f t="shared" si="35"/>
        <v>2775782.78</v>
      </c>
      <c r="I88" s="187">
        <f t="shared" si="35"/>
        <v>2821770</v>
      </c>
      <c r="J88" s="187">
        <f t="shared" si="35"/>
        <v>2990140.6500000004</v>
      </c>
      <c r="K88" s="187">
        <f t="shared" si="35"/>
        <v>2960324.8500000006</v>
      </c>
      <c r="L88" s="187">
        <f t="shared" si="35"/>
        <v>2780496.6000000006</v>
      </c>
      <c r="M88" s="187">
        <f t="shared" si="35"/>
        <v>2806760.46</v>
      </c>
      <c r="N88" s="187">
        <f t="shared" si="35"/>
        <v>2463540</v>
      </c>
      <c r="O88" s="187">
        <f t="shared" si="35"/>
        <v>2693156</v>
      </c>
      <c r="P88" s="187">
        <f t="shared" si="35"/>
        <v>2784435.5000000005</v>
      </c>
      <c r="Q88" s="187">
        <f t="shared" si="35"/>
        <v>2640522.5</v>
      </c>
      <c r="R88" s="187">
        <f t="shared" si="35"/>
        <v>2676099.8</v>
      </c>
      <c r="S88" s="140"/>
      <c r="T88" s="141"/>
    </row>
    <row r="89" spans="2:20" ht="15.75">
      <c r="B89" s="155" t="s">
        <v>161</v>
      </c>
      <c r="C89" s="134" t="s">
        <v>170</v>
      </c>
      <c r="D89" s="187">
        <f t="shared" si="36"/>
        <v>570555.0000000001</v>
      </c>
      <c r="E89" s="187">
        <f t="shared" si="36"/>
        <v>520743.99999999994</v>
      </c>
      <c r="F89" s="187">
        <f t="shared" si="35"/>
        <v>662191</v>
      </c>
      <c r="G89" s="187">
        <f t="shared" si="35"/>
        <v>641946.6000000001</v>
      </c>
      <c r="H89" s="187">
        <f t="shared" si="35"/>
        <v>689797.12</v>
      </c>
      <c r="I89" s="187">
        <f t="shared" si="35"/>
        <v>744597</v>
      </c>
      <c r="J89" s="187">
        <f t="shared" si="35"/>
        <v>789663</v>
      </c>
      <c r="K89" s="187">
        <f t="shared" si="35"/>
        <v>738071.25</v>
      </c>
      <c r="L89" s="187">
        <f t="shared" si="35"/>
        <v>592847.4000000001</v>
      </c>
      <c r="M89" s="187">
        <f t="shared" si="35"/>
        <v>594700.28</v>
      </c>
      <c r="N89" s="187">
        <f t="shared" si="35"/>
        <v>466440</v>
      </c>
      <c r="O89" s="187">
        <f t="shared" si="35"/>
        <v>632958</v>
      </c>
      <c r="P89" s="187">
        <f t="shared" si="35"/>
        <v>627610.5000000001</v>
      </c>
      <c r="Q89" s="187">
        <f t="shared" si="35"/>
        <v>593276.2000000001</v>
      </c>
      <c r="R89" s="187">
        <f t="shared" si="35"/>
        <v>728410.1000000001</v>
      </c>
      <c r="S89" s="140"/>
      <c r="T89" s="141"/>
    </row>
    <row r="90" spans="2:20" ht="15.75">
      <c r="B90" s="155" t="s">
        <v>162</v>
      </c>
      <c r="C90" s="134" t="s">
        <v>170</v>
      </c>
      <c r="D90" s="187">
        <f t="shared" si="36"/>
        <v>659959.0000000001</v>
      </c>
      <c r="E90" s="187">
        <f t="shared" si="36"/>
        <v>599004</v>
      </c>
      <c r="F90" s="187">
        <f t="shared" si="35"/>
        <v>709869</v>
      </c>
      <c r="G90" s="187">
        <f t="shared" si="35"/>
        <v>666019.2</v>
      </c>
      <c r="H90" s="187">
        <f t="shared" si="35"/>
        <v>706818.6000000001</v>
      </c>
      <c r="I90" s="187">
        <f t="shared" si="35"/>
        <v>719995.5000000001</v>
      </c>
      <c r="J90" s="187">
        <f t="shared" si="35"/>
        <v>745850.7</v>
      </c>
      <c r="K90" s="187">
        <f t="shared" si="35"/>
        <v>750830.8500000001</v>
      </c>
      <c r="L90" s="187">
        <f t="shared" si="35"/>
        <v>681251.4000000001</v>
      </c>
      <c r="M90" s="187">
        <f t="shared" si="35"/>
        <v>681845</v>
      </c>
      <c r="N90" s="187">
        <f t="shared" si="35"/>
        <v>604350</v>
      </c>
      <c r="O90" s="187">
        <f t="shared" si="35"/>
        <v>659463</v>
      </c>
      <c r="P90" s="187">
        <f t="shared" si="35"/>
        <v>725954.9</v>
      </c>
      <c r="Q90" s="187">
        <f t="shared" si="35"/>
        <v>682436.7000000001</v>
      </c>
      <c r="R90" s="187">
        <f t="shared" si="35"/>
        <v>780855.9000000001</v>
      </c>
      <c r="S90" s="140"/>
      <c r="T90" s="141"/>
    </row>
    <row r="91" spans="2:20" ht="15.75">
      <c r="B91" s="142" t="s">
        <v>57</v>
      </c>
      <c r="C91" s="134" t="s">
        <v>170</v>
      </c>
      <c r="D91" s="144">
        <f aca="true" t="shared" si="37" ref="D91:O91">SUM(D86:D90)</f>
        <v>5407547</v>
      </c>
      <c r="E91" s="145">
        <f t="shared" si="37"/>
        <v>4939452</v>
      </c>
      <c r="F91" s="145">
        <f t="shared" si="37"/>
        <v>5537374.999999999</v>
      </c>
      <c r="G91" s="145">
        <f t="shared" si="37"/>
        <v>5788013.399999999</v>
      </c>
      <c r="H91" s="145">
        <f t="shared" si="37"/>
        <v>6084916.220000001</v>
      </c>
      <c r="I91" s="145">
        <f t="shared" si="37"/>
        <v>6245505</v>
      </c>
      <c r="J91" s="145">
        <f t="shared" si="37"/>
        <v>6579494.250000001</v>
      </c>
      <c r="K91" s="145">
        <f t="shared" si="37"/>
        <v>6459742.800000001</v>
      </c>
      <c r="L91" s="145">
        <f t="shared" si="37"/>
        <v>5935724.400000001</v>
      </c>
      <c r="M91" s="145">
        <f t="shared" si="37"/>
        <v>6217464.16</v>
      </c>
      <c r="N91" s="145">
        <f t="shared" si="37"/>
        <v>5141130</v>
      </c>
      <c r="O91" s="145">
        <f t="shared" si="37"/>
        <v>5701334</v>
      </c>
      <c r="P91" s="144">
        <f>SUM(P86:P90)</f>
        <v>5948301.700000001</v>
      </c>
      <c r="Q91" s="145">
        <f>SUM(Q86:Q90)</f>
        <v>5627447.100000001</v>
      </c>
      <c r="R91" s="145">
        <f>SUM(R86:R90)</f>
        <v>6091112.5</v>
      </c>
      <c r="S91" s="145"/>
      <c r="T91" s="145"/>
    </row>
    <row r="92" spans="2:20" ht="15.75">
      <c r="B92" s="142" t="s">
        <v>153</v>
      </c>
      <c r="C92" s="143" t="s">
        <v>2</v>
      </c>
      <c r="D92" s="146">
        <f>D91/D84/1000</f>
        <v>174.437</v>
      </c>
      <c r="E92" s="146">
        <f aca="true" t="shared" si="38" ref="E92:O92">E91/E84/1000</f>
        <v>176.409</v>
      </c>
      <c r="F92" s="146">
        <f t="shared" si="38"/>
        <v>178.62499999999997</v>
      </c>
      <c r="G92" s="146">
        <f t="shared" si="38"/>
        <v>192.93377999999996</v>
      </c>
      <c r="H92" s="146">
        <f t="shared" si="38"/>
        <v>196.28762000000003</v>
      </c>
      <c r="I92" s="146">
        <f t="shared" si="38"/>
        <v>208.1835</v>
      </c>
      <c r="J92" s="146">
        <f t="shared" si="38"/>
        <v>212.24175000000002</v>
      </c>
      <c r="K92" s="146">
        <f t="shared" si="38"/>
        <v>208.3788</v>
      </c>
      <c r="L92" s="146">
        <f t="shared" si="38"/>
        <v>197.85748000000004</v>
      </c>
      <c r="M92" s="146">
        <f t="shared" si="38"/>
        <v>200.56336000000002</v>
      </c>
      <c r="N92" s="146">
        <f t="shared" si="38"/>
        <v>171.371</v>
      </c>
      <c r="O92" s="146">
        <f t="shared" si="38"/>
        <v>183.914</v>
      </c>
      <c r="P92" s="146">
        <f>P91/P84/1000</f>
        <v>191.88070000000005</v>
      </c>
      <c r="Q92" s="146">
        <f>Q91/Q84/1000</f>
        <v>194.04990000000004</v>
      </c>
      <c r="R92" s="146">
        <f>R91/R84/1000</f>
        <v>196.4875</v>
      </c>
      <c r="S92" s="146"/>
      <c r="T92" s="146"/>
    </row>
    <row r="93" spans="2:20" ht="15.75">
      <c r="B93" s="147" t="s">
        <v>154</v>
      </c>
      <c r="C93" s="147" t="s">
        <v>171</v>
      </c>
      <c r="D93" s="136">
        <f aca="true" t="shared" si="39" ref="D93:R93">SUMPRODUCT(D86:D90,$S86:$S90)*1.03</f>
        <v>0</v>
      </c>
      <c r="E93" s="136">
        <f t="shared" si="39"/>
        <v>0</v>
      </c>
      <c r="F93" s="136">
        <f t="shared" si="39"/>
        <v>0</v>
      </c>
      <c r="G93" s="136">
        <f t="shared" si="39"/>
        <v>0</v>
      </c>
      <c r="H93" s="136">
        <f t="shared" si="39"/>
        <v>0</v>
      </c>
      <c r="I93" s="136">
        <f t="shared" si="39"/>
        <v>0</v>
      </c>
      <c r="J93" s="136">
        <f t="shared" si="39"/>
        <v>0</v>
      </c>
      <c r="K93" s="136">
        <f t="shared" si="39"/>
        <v>0</v>
      </c>
      <c r="L93" s="136">
        <f t="shared" si="39"/>
        <v>0</v>
      </c>
      <c r="M93" s="136">
        <f t="shared" si="39"/>
        <v>0</v>
      </c>
      <c r="N93" s="136">
        <f t="shared" si="39"/>
        <v>0</v>
      </c>
      <c r="O93" s="136">
        <f t="shared" si="39"/>
        <v>0</v>
      </c>
      <c r="P93" s="170">
        <f t="shared" si="39"/>
        <v>0</v>
      </c>
      <c r="Q93" s="136">
        <f t="shared" si="39"/>
        <v>0</v>
      </c>
      <c r="R93" s="136">
        <f t="shared" si="39"/>
        <v>0</v>
      </c>
      <c r="S93" s="139"/>
      <c r="T93" s="139"/>
    </row>
    <row r="94" spans="2:20" ht="15.75">
      <c r="B94" s="148" t="s">
        <v>155</v>
      </c>
      <c r="C94" s="148" t="s">
        <v>171</v>
      </c>
      <c r="D94" s="149">
        <f aca="true" t="shared" si="40" ref="D94:R94">SUMPRODUCT(D86:D90,$T86:$T90)*1.03</f>
        <v>0</v>
      </c>
      <c r="E94" s="149">
        <f t="shared" si="40"/>
        <v>0</v>
      </c>
      <c r="F94" s="149">
        <f t="shared" si="40"/>
        <v>0</v>
      </c>
      <c r="G94" s="149">
        <f t="shared" si="40"/>
        <v>0</v>
      </c>
      <c r="H94" s="149">
        <f t="shared" si="40"/>
        <v>0</v>
      </c>
      <c r="I94" s="149">
        <f t="shared" si="40"/>
        <v>0</v>
      </c>
      <c r="J94" s="149">
        <f t="shared" si="40"/>
        <v>0</v>
      </c>
      <c r="K94" s="149">
        <f t="shared" si="40"/>
        <v>0</v>
      </c>
      <c r="L94" s="149">
        <f t="shared" si="40"/>
        <v>0</v>
      </c>
      <c r="M94" s="149">
        <f t="shared" si="40"/>
        <v>0</v>
      </c>
      <c r="N94" s="149">
        <f t="shared" si="40"/>
        <v>0</v>
      </c>
      <c r="O94" s="149">
        <f t="shared" si="40"/>
        <v>0</v>
      </c>
      <c r="P94" s="171">
        <f t="shared" si="40"/>
        <v>0</v>
      </c>
      <c r="Q94" s="149">
        <f t="shared" si="40"/>
        <v>0</v>
      </c>
      <c r="R94" s="149">
        <f t="shared" si="40"/>
        <v>0</v>
      </c>
      <c r="S94" s="139"/>
      <c r="T94" s="139"/>
    </row>
    <row r="95" spans="2:20" ht="15.75">
      <c r="B95" s="150" t="s">
        <v>156</v>
      </c>
      <c r="C95" s="134" t="s">
        <v>21</v>
      </c>
      <c r="D95" s="151">
        <f>D93/(D91*1.03)*100</f>
        <v>0</v>
      </c>
      <c r="E95" s="151">
        <f aca="true" t="shared" si="41" ref="E95:M95">E93/(E91*1.03)*100</f>
        <v>0</v>
      </c>
      <c r="F95" s="151">
        <f t="shared" si="41"/>
        <v>0</v>
      </c>
      <c r="G95" s="151">
        <f t="shared" si="41"/>
        <v>0</v>
      </c>
      <c r="H95" s="151">
        <f t="shared" si="41"/>
        <v>0</v>
      </c>
      <c r="I95" s="151">
        <f t="shared" si="41"/>
        <v>0</v>
      </c>
      <c r="J95" s="151">
        <f t="shared" si="41"/>
        <v>0</v>
      </c>
      <c r="K95" s="151">
        <f t="shared" si="41"/>
        <v>0</v>
      </c>
      <c r="L95" s="151">
        <f t="shared" si="41"/>
        <v>0</v>
      </c>
      <c r="M95" s="151">
        <f t="shared" si="41"/>
        <v>0</v>
      </c>
      <c r="N95" s="151">
        <f>N93/(N91*1.03)*100</f>
        <v>0</v>
      </c>
      <c r="O95" s="151">
        <f>O93/(O91*1.03)*100</f>
        <v>0</v>
      </c>
      <c r="P95" s="151">
        <f>P93/(P91*1.03)*100</f>
        <v>0</v>
      </c>
      <c r="Q95" s="151">
        <f>Q93/(Q91*1.03)*100</f>
        <v>0</v>
      </c>
      <c r="R95" s="151">
        <f>R93/(R91*1.03)*100</f>
        <v>0</v>
      </c>
      <c r="S95" s="151"/>
      <c r="T95" s="151"/>
    </row>
    <row r="96" spans="2:20" ht="15.75">
      <c r="B96" s="150" t="s">
        <v>157</v>
      </c>
      <c r="C96" s="134" t="s">
        <v>21</v>
      </c>
      <c r="D96" s="151">
        <f>+D94/(D91*1.03)*100</f>
        <v>0</v>
      </c>
      <c r="E96" s="151">
        <f aca="true" t="shared" si="42" ref="E96:M96">+E94/(E91*1.03)*100</f>
        <v>0</v>
      </c>
      <c r="F96" s="151">
        <f t="shared" si="42"/>
        <v>0</v>
      </c>
      <c r="G96" s="151">
        <f t="shared" si="42"/>
        <v>0</v>
      </c>
      <c r="H96" s="151">
        <f t="shared" si="42"/>
        <v>0</v>
      </c>
      <c r="I96" s="151">
        <f t="shared" si="42"/>
        <v>0</v>
      </c>
      <c r="J96" s="151">
        <f t="shared" si="42"/>
        <v>0</v>
      </c>
      <c r="K96" s="151">
        <f t="shared" si="42"/>
        <v>0</v>
      </c>
      <c r="L96" s="151">
        <f t="shared" si="42"/>
        <v>0</v>
      </c>
      <c r="M96" s="151">
        <f t="shared" si="42"/>
        <v>0</v>
      </c>
      <c r="N96" s="151">
        <f>+N94/(N91*1.03)*100</f>
        <v>0</v>
      </c>
      <c r="O96" s="151">
        <f>+O94/(O91*1.03)*100</f>
        <v>0</v>
      </c>
      <c r="P96" s="151">
        <f>+P94/(P91*1.03)*100</f>
        <v>0</v>
      </c>
      <c r="Q96" s="151">
        <f>+Q94/(Q91*1.03)*100</f>
        <v>0</v>
      </c>
      <c r="R96" s="151">
        <f>+R94/(R91*1.03)*100</f>
        <v>0</v>
      </c>
      <c r="S96" s="151"/>
      <c r="T96" s="151"/>
    </row>
    <row r="97" spans="2:20" ht="15.75">
      <c r="B97" s="132" t="s">
        <v>152</v>
      </c>
      <c r="C97" s="133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64"/>
      <c r="O97" s="164"/>
      <c r="P97" s="165"/>
      <c r="Q97" s="161"/>
      <c r="R97" s="161"/>
      <c r="S97" s="153"/>
      <c r="T97" s="153"/>
    </row>
    <row r="98" spans="2:20" ht="15.75">
      <c r="B98" s="147" t="str">
        <f>B86</f>
        <v>Gold Milk</v>
      </c>
      <c r="C98" s="135" t="s">
        <v>124</v>
      </c>
      <c r="D98" s="154">
        <v>47.86</v>
      </c>
      <c r="E98" s="154">
        <v>48.375</v>
      </c>
      <c r="F98" s="154">
        <v>48.66</v>
      </c>
      <c r="G98" s="154">
        <v>53.33072</v>
      </c>
      <c r="H98" s="154">
        <v>55.075480000000006</v>
      </c>
      <c r="I98" s="154">
        <v>56.3661</v>
      </c>
      <c r="J98" s="154">
        <v>57.162</v>
      </c>
      <c r="K98" s="154">
        <v>57.853950000000005</v>
      </c>
      <c r="L98" s="154">
        <v>56.75876</v>
      </c>
      <c r="M98" s="154">
        <v>62.92902</v>
      </c>
      <c r="N98" s="154">
        <v>48.973</v>
      </c>
      <c r="O98" s="154">
        <v>50.167</v>
      </c>
      <c r="P98" s="151">
        <f aca="true" t="shared" si="43" ref="P98:R102">D98*110%</f>
        <v>52.646</v>
      </c>
      <c r="Q98" s="151">
        <f t="shared" si="43"/>
        <v>53.212500000000006</v>
      </c>
      <c r="R98" s="151">
        <f t="shared" si="43"/>
        <v>53.526</v>
      </c>
      <c r="S98" s="172"/>
      <c r="T98" s="153"/>
    </row>
    <row r="99" spans="2:20" ht="15.75">
      <c r="B99" s="147" t="str">
        <f>B87</f>
        <v>Standard</v>
      </c>
      <c r="C99" s="135" t="s">
        <v>124</v>
      </c>
      <c r="D99" s="154">
        <v>5.228</v>
      </c>
      <c r="E99" s="154">
        <v>5.268</v>
      </c>
      <c r="F99" s="154">
        <v>7.227</v>
      </c>
      <c r="G99" s="154">
        <v>6.33138</v>
      </c>
      <c r="H99" s="154">
        <v>6.61864</v>
      </c>
      <c r="I99" s="154">
        <v>8.938649999999999</v>
      </c>
      <c r="J99" s="154">
        <v>9.0909</v>
      </c>
      <c r="K99" s="154">
        <v>7.0014</v>
      </c>
      <c r="L99" s="154">
        <v>5.94554</v>
      </c>
      <c r="M99" s="154">
        <v>5.9148000000000005</v>
      </c>
      <c r="N99" s="154">
        <v>4.587</v>
      </c>
      <c r="O99" s="154">
        <v>5.18</v>
      </c>
      <c r="P99" s="151">
        <f t="shared" si="43"/>
        <v>5.7508</v>
      </c>
      <c r="Q99" s="151">
        <f t="shared" si="43"/>
        <v>5.7948</v>
      </c>
      <c r="R99" s="151">
        <f t="shared" si="43"/>
        <v>7.949700000000001</v>
      </c>
      <c r="S99" s="172"/>
      <c r="T99" s="153"/>
    </row>
    <row r="100" spans="2:20" ht="15.75">
      <c r="B100" s="147" t="str">
        <f>B88</f>
        <v>Cow/smart Milk</v>
      </c>
      <c r="C100" s="135" t="s">
        <v>124</v>
      </c>
      <c r="D100" s="154">
        <v>81.655</v>
      </c>
      <c r="E100" s="154">
        <v>82.775</v>
      </c>
      <c r="F100" s="154">
        <v>78.478</v>
      </c>
      <c r="G100" s="154">
        <v>89.67282</v>
      </c>
      <c r="H100" s="154">
        <v>89.54138</v>
      </c>
      <c r="I100" s="154">
        <v>94.059</v>
      </c>
      <c r="J100" s="154">
        <v>96.45615000000001</v>
      </c>
      <c r="K100" s="154">
        <v>95.49435000000001</v>
      </c>
      <c r="L100" s="154">
        <v>92.68322</v>
      </c>
      <c r="M100" s="154">
        <v>90.54066</v>
      </c>
      <c r="N100" s="154">
        <v>82.118</v>
      </c>
      <c r="O100" s="154">
        <v>86.876</v>
      </c>
      <c r="P100" s="151">
        <f t="shared" si="43"/>
        <v>89.82050000000001</v>
      </c>
      <c r="Q100" s="151">
        <f t="shared" si="43"/>
        <v>91.05250000000001</v>
      </c>
      <c r="R100" s="151">
        <f t="shared" si="43"/>
        <v>86.3258</v>
      </c>
      <c r="S100" s="172"/>
      <c r="T100" s="153"/>
    </row>
    <row r="101" spans="2:20" ht="15.75">
      <c r="B101" s="147" t="str">
        <f>B89</f>
        <v>Cow milk - toned 500 ML</v>
      </c>
      <c r="C101" s="135" t="s">
        <v>124</v>
      </c>
      <c r="D101" s="154">
        <v>18.405</v>
      </c>
      <c r="E101" s="154">
        <v>18.598</v>
      </c>
      <c r="F101" s="154">
        <v>21.361</v>
      </c>
      <c r="G101" s="154">
        <v>21.398220000000002</v>
      </c>
      <c r="H101" s="154">
        <v>22.25152</v>
      </c>
      <c r="I101" s="154">
        <v>24.8199</v>
      </c>
      <c r="J101" s="154">
        <v>25.473</v>
      </c>
      <c r="K101" s="154">
        <v>23.80875</v>
      </c>
      <c r="L101" s="154">
        <v>19.761580000000002</v>
      </c>
      <c r="M101" s="154">
        <v>19.183880000000002</v>
      </c>
      <c r="N101" s="154">
        <v>15.548</v>
      </c>
      <c r="O101" s="154">
        <v>20.418</v>
      </c>
      <c r="P101" s="151">
        <f t="shared" si="43"/>
        <v>20.245500000000003</v>
      </c>
      <c r="Q101" s="151">
        <f t="shared" si="43"/>
        <v>20.4578</v>
      </c>
      <c r="R101" s="151">
        <f t="shared" si="43"/>
        <v>23.497100000000003</v>
      </c>
      <c r="S101" s="172"/>
      <c r="T101" s="153"/>
    </row>
    <row r="102" spans="2:20" ht="15.75">
      <c r="B102" s="147" t="str">
        <f>B90</f>
        <v>Cow milk - toned 200 ML</v>
      </c>
      <c r="C102" s="135" t="s">
        <v>124</v>
      </c>
      <c r="D102" s="154">
        <v>21.289</v>
      </c>
      <c r="E102" s="154">
        <v>21.393</v>
      </c>
      <c r="F102" s="154">
        <v>22.899</v>
      </c>
      <c r="G102" s="154">
        <v>22.20064</v>
      </c>
      <c r="H102" s="154">
        <v>22.800600000000003</v>
      </c>
      <c r="I102" s="154">
        <v>23.999850000000002</v>
      </c>
      <c r="J102" s="154">
        <v>24.0597</v>
      </c>
      <c r="K102" s="154">
        <v>24.220350000000003</v>
      </c>
      <c r="L102" s="154">
        <v>22.708380000000002</v>
      </c>
      <c r="M102" s="154">
        <v>21.995</v>
      </c>
      <c r="N102" s="151">
        <v>20.145</v>
      </c>
      <c r="O102" s="151">
        <v>21.273</v>
      </c>
      <c r="P102" s="151">
        <f t="shared" si="43"/>
        <v>23.417900000000003</v>
      </c>
      <c r="Q102" s="151">
        <f t="shared" si="43"/>
        <v>23.532300000000003</v>
      </c>
      <c r="R102" s="151">
        <f t="shared" si="43"/>
        <v>25.188900000000004</v>
      </c>
      <c r="S102" s="172"/>
      <c r="T102" s="153"/>
    </row>
    <row r="103" spans="2:20" ht="15.75">
      <c r="B103" s="142" t="s">
        <v>57</v>
      </c>
      <c r="C103" s="155"/>
      <c r="D103" s="156">
        <f aca="true" t="shared" si="44" ref="D103:R103">SUM(D98:D102)</f>
        <v>174.437</v>
      </c>
      <c r="E103" s="156">
        <f t="shared" si="44"/>
        <v>176.40900000000002</v>
      </c>
      <c r="F103" s="156">
        <f t="shared" si="44"/>
        <v>178.625</v>
      </c>
      <c r="G103" s="156">
        <f t="shared" si="44"/>
        <v>192.93378</v>
      </c>
      <c r="H103" s="156">
        <f t="shared" si="44"/>
        <v>196.28762</v>
      </c>
      <c r="I103" s="156">
        <f t="shared" si="44"/>
        <v>208.18349999999998</v>
      </c>
      <c r="J103" s="156">
        <f t="shared" si="44"/>
        <v>212.24175</v>
      </c>
      <c r="K103" s="156">
        <f t="shared" si="44"/>
        <v>208.3788</v>
      </c>
      <c r="L103" s="156">
        <f t="shared" si="44"/>
        <v>197.85748</v>
      </c>
      <c r="M103" s="156">
        <f t="shared" si="44"/>
        <v>200.56336</v>
      </c>
      <c r="N103" s="166">
        <f t="shared" si="44"/>
        <v>171.371</v>
      </c>
      <c r="O103" s="166">
        <f t="shared" si="44"/>
        <v>183.91400000000002</v>
      </c>
      <c r="P103" s="166">
        <f t="shared" si="44"/>
        <v>191.88070000000002</v>
      </c>
      <c r="Q103" s="166">
        <f t="shared" si="44"/>
        <v>194.0499</v>
      </c>
      <c r="R103" s="166">
        <f t="shared" si="44"/>
        <v>196.4875</v>
      </c>
      <c r="S103" s="172"/>
      <c r="T103" s="153"/>
    </row>
    <row r="105" spans="2:20" ht="15.75">
      <c r="B105" s="132" t="s">
        <v>158</v>
      </c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50"/>
      <c r="P105" s="150"/>
      <c r="Q105" s="185"/>
      <c r="R105" s="185"/>
      <c r="S105" s="181"/>
      <c r="T105" s="181"/>
    </row>
    <row r="106" spans="2:20" ht="15.75">
      <c r="B106" s="183" t="s">
        <v>164</v>
      </c>
      <c r="C106" s="134" t="s">
        <v>172</v>
      </c>
      <c r="D106" s="184">
        <v>2000</v>
      </c>
      <c r="E106" s="184">
        <v>2000</v>
      </c>
      <c r="F106" s="184">
        <v>2000</v>
      </c>
      <c r="G106" s="184">
        <v>2000</v>
      </c>
      <c r="H106" s="184">
        <v>2000</v>
      </c>
      <c r="I106" s="184">
        <v>2000</v>
      </c>
      <c r="J106" s="184">
        <v>2000</v>
      </c>
      <c r="K106" s="184">
        <v>2000</v>
      </c>
      <c r="L106" s="184">
        <v>2000</v>
      </c>
      <c r="M106" s="184">
        <v>2000</v>
      </c>
      <c r="N106" s="186">
        <v>2000</v>
      </c>
      <c r="O106" s="188">
        <v>2000</v>
      </c>
      <c r="P106" s="189">
        <v>2000</v>
      </c>
      <c r="Q106" s="186">
        <v>2000</v>
      </c>
      <c r="R106" s="188">
        <v>2000</v>
      </c>
      <c r="S106" s="190"/>
      <c r="T106" s="191"/>
    </row>
    <row r="107" spans="2:20" ht="15.75">
      <c r="B107" s="183" t="s">
        <v>165</v>
      </c>
      <c r="C107" s="134" t="s">
        <v>172</v>
      </c>
      <c r="D107" s="184">
        <v>150</v>
      </c>
      <c r="E107" s="184">
        <v>150</v>
      </c>
      <c r="F107" s="184">
        <v>200</v>
      </c>
      <c r="G107" s="184">
        <v>400</v>
      </c>
      <c r="H107" s="184">
        <v>200</v>
      </c>
      <c r="I107" s="184">
        <v>100</v>
      </c>
      <c r="J107" s="184">
        <v>100</v>
      </c>
      <c r="K107" s="184">
        <v>200</v>
      </c>
      <c r="L107" s="184">
        <v>150</v>
      </c>
      <c r="M107" s="184">
        <v>300</v>
      </c>
      <c r="N107" s="186">
        <v>300</v>
      </c>
      <c r="O107" s="188">
        <v>300</v>
      </c>
      <c r="P107" s="189">
        <v>300</v>
      </c>
      <c r="Q107" s="186">
        <v>300</v>
      </c>
      <c r="R107" s="188">
        <v>300</v>
      </c>
      <c r="S107" s="192"/>
      <c r="T107" s="193"/>
    </row>
    <row r="108" spans="2:20" ht="15.75">
      <c r="B108" s="183" t="s">
        <v>167</v>
      </c>
      <c r="C108" s="134" t="s">
        <v>172</v>
      </c>
      <c r="D108" s="194">
        <v>34000</v>
      </c>
      <c r="E108" s="194">
        <v>28161</v>
      </c>
      <c r="F108" s="194">
        <v>21350</v>
      </c>
      <c r="G108" s="189">
        <v>31148</v>
      </c>
      <c r="H108" s="189">
        <v>27885</v>
      </c>
      <c r="I108" s="189">
        <v>23485</v>
      </c>
      <c r="J108" s="189">
        <v>31456</v>
      </c>
      <c r="K108" s="194">
        <v>43072</v>
      </c>
      <c r="L108" s="194">
        <v>45682</v>
      </c>
      <c r="M108" s="194">
        <v>53859</v>
      </c>
      <c r="N108" s="194">
        <v>50000</v>
      </c>
      <c r="O108" s="194">
        <v>50000</v>
      </c>
      <c r="P108" s="194">
        <v>50000</v>
      </c>
      <c r="Q108" s="194">
        <v>50000</v>
      </c>
      <c r="R108" s="194">
        <v>50000</v>
      </c>
      <c r="S108" s="192"/>
      <c r="T108" s="193"/>
    </row>
    <row r="109" spans="2:20" ht="15.75">
      <c r="B109" s="183" t="s">
        <v>169</v>
      </c>
      <c r="C109" s="134" t="s">
        <v>172</v>
      </c>
      <c r="D109" s="194">
        <v>19000</v>
      </c>
      <c r="E109" s="194">
        <v>17883</v>
      </c>
      <c r="F109" s="194">
        <v>16118</v>
      </c>
      <c r="G109" s="189">
        <v>20834</v>
      </c>
      <c r="H109" s="189">
        <v>17556</v>
      </c>
      <c r="I109" s="189">
        <v>17090</v>
      </c>
      <c r="J109" s="189">
        <v>22299</v>
      </c>
      <c r="K109" s="194">
        <v>28233</v>
      </c>
      <c r="L109" s="194">
        <v>30833</v>
      </c>
      <c r="M109" s="194">
        <v>31329</v>
      </c>
      <c r="N109" s="194">
        <v>30000</v>
      </c>
      <c r="O109" s="194">
        <v>30000</v>
      </c>
      <c r="P109" s="194">
        <v>30000</v>
      </c>
      <c r="Q109" s="194">
        <v>30000</v>
      </c>
      <c r="R109" s="194">
        <v>30000</v>
      </c>
      <c r="S109" s="192"/>
      <c r="T109" s="193"/>
    </row>
    <row r="110" spans="2:20" ht="15.75">
      <c r="B110" s="183" t="s">
        <v>168</v>
      </c>
      <c r="C110" s="134" t="s">
        <v>172</v>
      </c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92"/>
      <c r="T110" s="193"/>
    </row>
    <row r="111" spans="2:20" ht="15.75">
      <c r="B111" s="183" t="s">
        <v>174</v>
      </c>
      <c r="C111" s="134" t="s">
        <v>172</v>
      </c>
      <c r="D111" s="184">
        <v>2000</v>
      </c>
      <c r="E111" s="184">
        <v>2000</v>
      </c>
      <c r="F111" s="184">
        <v>2000</v>
      </c>
      <c r="G111" s="184">
        <v>3000</v>
      </c>
      <c r="H111" s="184">
        <v>3000</v>
      </c>
      <c r="I111" s="184">
        <v>3000</v>
      </c>
      <c r="J111" s="184">
        <v>3000</v>
      </c>
      <c r="K111" s="184">
        <v>2000</v>
      </c>
      <c r="L111" s="184">
        <v>2000</v>
      </c>
      <c r="M111" s="184">
        <v>2000</v>
      </c>
      <c r="N111" s="189">
        <v>2000</v>
      </c>
      <c r="O111" s="189">
        <v>2000</v>
      </c>
      <c r="P111" s="189">
        <v>2000</v>
      </c>
      <c r="Q111" s="189">
        <v>2000</v>
      </c>
      <c r="R111" s="189">
        <v>2000</v>
      </c>
      <c r="S111" s="192"/>
      <c r="T111" s="193"/>
    </row>
    <row r="112" spans="2:20" ht="15.75">
      <c r="B112" s="183" t="s">
        <v>166</v>
      </c>
      <c r="C112" s="134" t="s">
        <v>172</v>
      </c>
      <c r="D112" s="184">
        <v>100</v>
      </c>
      <c r="E112" s="184">
        <v>150</v>
      </c>
      <c r="F112" s="184">
        <v>200</v>
      </c>
      <c r="G112" s="184">
        <v>200</v>
      </c>
      <c r="H112" s="184">
        <v>200</v>
      </c>
      <c r="I112" s="184">
        <v>200</v>
      </c>
      <c r="J112" s="184">
        <v>150</v>
      </c>
      <c r="K112" s="184">
        <v>100</v>
      </c>
      <c r="L112" s="184">
        <v>100</v>
      </c>
      <c r="M112" s="184">
        <v>100</v>
      </c>
      <c r="N112" s="189">
        <v>100</v>
      </c>
      <c r="O112" s="189">
        <v>100</v>
      </c>
      <c r="P112" s="189">
        <v>100</v>
      </c>
      <c r="Q112" s="189">
        <v>100</v>
      </c>
      <c r="R112" s="189">
        <v>100</v>
      </c>
      <c r="S112" s="192"/>
      <c r="T112" s="193"/>
    </row>
    <row r="113" spans="2:20" ht="15.75">
      <c r="B113" s="142" t="s">
        <v>57</v>
      </c>
      <c r="C113" s="134" t="s">
        <v>172</v>
      </c>
      <c r="D113" s="195">
        <f aca="true" t="shared" si="45" ref="D113:R113">SUM(D106:D112)</f>
        <v>57250</v>
      </c>
      <c r="E113" s="196">
        <f t="shared" si="45"/>
        <v>50344</v>
      </c>
      <c r="F113" s="196">
        <f t="shared" si="45"/>
        <v>41868</v>
      </c>
      <c r="G113" s="196">
        <f t="shared" si="45"/>
        <v>57582</v>
      </c>
      <c r="H113" s="196">
        <f t="shared" si="45"/>
        <v>50841</v>
      </c>
      <c r="I113" s="196">
        <f t="shared" si="45"/>
        <v>45875</v>
      </c>
      <c r="J113" s="196">
        <f t="shared" si="45"/>
        <v>59005</v>
      </c>
      <c r="K113" s="196">
        <f t="shared" si="45"/>
        <v>75605</v>
      </c>
      <c r="L113" s="196">
        <f t="shared" si="45"/>
        <v>80765</v>
      </c>
      <c r="M113" s="196">
        <f t="shared" si="45"/>
        <v>89588</v>
      </c>
      <c r="N113" s="196">
        <f t="shared" si="45"/>
        <v>84400</v>
      </c>
      <c r="O113" s="196">
        <f t="shared" si="45"/>
        <v>84400</v>
      </c>
      <c r="P113" s="195">
        <f t="shared" si="45"/>
        <v>84400</v>
      </c>
      <c r="Q113" s="196">
        <f t="shared" si="45"/>
        <v>84400</v>
      </c>
      <c r="R113" s="196">
        <f t="shared" si="45"/>
        <v>84400</v>
      </c>
      <c r="S113" s="197"/>
      <c r="T113" s="197"/>
    </row>
    <row r="114" spans="2:20" ht="15.75">
      <c r="B114" s="142"/>
      <c r="C114" s="143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</row>
    <row r="115" spans="2:20" ht="15.75">
      <c r="B115" s="147" t="s">
        <v>176</v>
      </c>
      <c r="C115" s="147" t="s">
        <v>171</v>
      </c>
      <c r="D115" s="136">
        <f aca="true" t="shared" si="46" ref="D115:R115">SUMPRODUCT(D106:D107,$S106:$S107)+SUMPRODUCT(D111:D112,$S$111:$S$112)</f>
        <v>0</v>
      </c>
      <c r="E115" s="136">
        <f t="shared" si="46"/>
        <v>0</v>
      </c>
      <c r="F115" s="136">
        <f t="shared" si="46"/>
        <v>0</v>
      </c>
      <c r="G115" s="136">
        <f t="shared" si="46"/>
        <v>0</v>
      </c>
      <c r="H115" s="136">
        <f t="shared" si="46"/>
        <v>0</v>
      </c>
      <c r="I115" s="136">
        <f t="shared" si="46"/>
        <v>0</v>
      </c>
      <c r="J115" s="136">
        <f t="shared" si="46"/>
        <v>0</v>
      </c>
      <c r="K115" s="136">
        <f t="shared" si="46"/>
        <v>0</v>
      </c>
      <c r="L115" s="136">
        <f t="shared" si="46"/>
        <v>0</v>
      </c>
      <c r="M115" s="136">
        <f t="shared" si="46"/>
        <v>0</v>
      </c>
      <c r="N115" s="136">
        <f t="shared" si="46"/>
        <v>0</v>
      </c>
      <c r="O115" s="136">
        <f t="shared" si="46"/>
        <v>0</v>
      </c>
      <c r="P115" s="136">
        <f t="shared" si="46"/>
        <v>0</v>
      </c>
      <c r="Q115" s="136">
        <f t="shared" si="46"/>
        <v>0</v>
      </c>
      <c r="R115" s="136">
        <f t="shared" si="46"/>
        <v>0</v>
      </c>
      <c r="S115" s="136"/>
      <c r="T115" s="136"/>
    </row>
    <row r="116" spans="2:20" ht="15.75">
      <c r="B116" s="148" t="s">
        <v>177</v>
      </c>
      <c r="C116" s="148" t="s">
        <v>171</v>
      </c>
      <c r="D116" s="157">
        <f aca="true" t="shared" si="47" ref="D116:R116">SUMPRODUCT(D106:D107,$T106:$T107)+SUMPRODUCT(D111:D112,$T$111:$T$112)</f>
        <v>0</v>
      </c>
      <c r="E116" s="157">
        <f t="shared" si="47"/>
        <v>0</v>
      </c>
      <c r="F116" s="157">
        <f t="shared" si="47"/>
        <v>0</v>
      </c>
      <c r="G116" s="157">
        <f t="shared" si="47"/>
        <v>0</v>
      </c>
      <c r="H116" s="157">
        <f t="shared" si="47"/>
        <v>0</v>
      </c>
      <c r="I116" s="157">
        <f t="shared" si="47"/>
        <v>0</v>
      </c>
      <c r="J116" s="157">
        <f t="shared" si="47"/>
        <v>0</v>
      </c>
      <c r="K116" s="157">
        <f t="shared" si="47"/>
        <v>0</v>
      </c>
      <c r="L116" s="157">
        <f t="shared" si="47"/>
        <v>0</v>
      </c>
      <c r="M116" s="157">
        <f t="shared" si="47"/>
        <v>0</v>
      </c>
      <c r="N116" s="157">
        <f t="shared" si="47"/>
        <v>0</v>
      </c>
      <c r="O116" s="157">
        <f t="shared" si="47"/>
        <v>0</v>
      </c>
      <c r="P116" s="157">
        <f t="shared" si="47"/>
        <v>0</v>
      </c>
      <c r="Q116" s="157">
        <f t="shared" si="47"/>
        <v>0</v>
      </c>
      <c r="R116" s="157">
        <f t="shared" si="47"/>
        <v>0</v>
      </c>
      <c r="S116" s="149"/>
      <c r="T116" s="149"/>
    </row>
    <row r="117" ht="15.75">
      <c r="B117" s="1" t="s">
        <v>178</v>
      </c>
    </row>
  </sheetData>
  <sheetProtection/>
  <mergeCells count="2">
    <mergeCell ref="B2:O2"/>
    <mergeCell ref="B59:O59"/>
  </mergeCells>
  <printOptions gridLines="1"/>
  <pageMargins left="0.7" right="0.7" top="0.75" bottom="0.75" header="0.3" footer="0.3"/>
  <pageSetup blackAndWhite="1" fitToHeight="0" fitToWidth="1" horizontalDpi="600" verticalDpi="600" orientation="landscape" paperSize="9" scale="97" r:id="rId1"/>
  <rowBreaks count="2" manualBreakCount="2">
    <brk id="37" min="1" max="15" man="1"/>
    <brk id="76" min="1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5" sqref="B5"/>
    </sheetView>
  </sheetViews>
  <sheetFormatPr defaultColWidth="9.00390625" defaultRowHeight="12.75"/>
  <cols>
    <col min="1" max="1" width="0.13671875" style="1" customWidth="1"/>
    <col min="2" max="2" width="41.28125" style="1" customWidth="1"/>
    <col min="3" max="3" width="10.7109375" style="1" customWidth="1"/>
    <col min="4" max="5" width="10.57421875" style="1" customWidth="1"/>
    <col min="6" max="6" width="12.00390625" style="1" customWidth="1"/>
    <col min="7" max="7" width="12.57421875" style="1" customWidth="1"/>
    <col min="8" max="9" width="12.00390625" style="1" customWidth="1"/>
    <col min="10" max="10" width="11.57421875" style="1" customWidth="1"/>
    <col min="11" max="11" width="11.8515625" style="1" customWidth="1"/>
    <col min="12" max="12" width="12.00390625" style="1" customWidth="1"/>
    <col min="13" max="13" width="12.28125" style="1" customWidth="1"/>
    <col min="14" max="15" width="11.57421875" style="1" customWidth="1"/>
    <col min="16" max="16" width="13.57421875" style="1" customWidth="1"/>
    <col min="17" max="16384" width="9.00390625" style="1" customWidth="1"/>
  </cols>
  <sheetData>
    <row r="1" ht="15.75">
      <c r="P1" s="2"/>
    </row>
    <row r="2" spans="2:15" ht="18.75">
      <c r="B2" s="514" t="s">
        <v>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</row>
    <row r="3" spans="2:15" ht="18.75">
      <c r="B3" s="37" t="s">
        <v>269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5" ht="18.75">
      <c r="B4" s="37" t="s">
        <v>546</v>
      </c>
      <c r="C4" s="38"/>
      <c r="D4" s="38"/>
      <c r="E4" s="38"/>
      <c r="F4" s="38"/>
      <c r="G4" s="39"/>
      <c r="H4" s="40"/>
      <c r="I4" s="38"/>
      <c r="J4" s="38"/>
      <c r="K4" s="38"/>
      <c r="L4" s="38"/>
      <c r="M4" s="38"/>
      <c r="N4" s="38"/>
      <c r="O4" s="38"/>
    </row>
    <row r="5" spans="2:16" ht="30" customHeight="1">
      <c r="B5" s="3" t="s">
        <v>10</v>
      </c>
      <c r="C5" s="3" t="s">
        <v>4</v>
      </c>
      <c r="D5" s="4" t="str">
        <f>MB1!D5</f>
        <v>Apr</v>
      </c>
      <c r="E5" s="4" t="str">
        <f>MB1!E5</f>
        <v>May</v>
      </c>
      <c r="F5" s="4" t="str">
        <f>MB1!F5</f>
        <v>June</v>
      </c>
      <c r="G5" s="4" t="str">
        <f>MB1!G5</f>
        <v>July</v>
      </c>
      <c r="H5" s="4" t="str">
        <f>MB1!H5</f>
        <v>Aug</v>
      </c>
      <c r="I5" s="4" t="str">
        <f>MB1!I5</f>
        <v>Sept</v>
      </c>
      <c r="J5" s="4" t="str">
        <f>MB1!J5</f>
        <v>Oct</v>
      </c>
      <c r="K5" s="4" t="str">
        <f>MB1!K5</f>
        <v>Nov</v>
      </c>
      <c r="L5" s="4" t="str">
        <f>MB1!L5</f>
        <v>Dec</v>
      </c>
      <c r="M5" s="4" t="str">
        <f>MB1!M5</f>
        <v>Jan</v>
      </c>
      <c r="N5" s="4" t="str">
        <f>MB1!N5</f>
        <v>Feb</v>
      </c>
      <c r="O5" s="4" t="str">
        <f>MB1!O5</f>
        <v>Mar</v>
      </c>
      <c r="P5" s="230" t="s">
        <v>238</v>
      </c>
    </row>
    <row r="6" spans="2:16" ht="15.75">
      <c r="B6" s="5" t="s">
        <v>11</v>
      </c>
      <c r="C6" s="6"/>
      <c r="D6" s="7">
        <f>MB1!D6</f>
        <v>30</v>
      </c>
      <c r="E6" s="7">
        <f>MB1!E6</f>
        <v>31</v>
      </c>
      <c r="F6" s="7">
        <f>MB1!F6</f>
        <v>30</v>
      </c>
      <c r="G6" s="7">
        <f>MB1!G6</f>
        <v>31</v>
      </c>
      <c r="H6" s="7">
        <f>MB1!H6</f>
        <v>31</v>
      </c>
      <c r="I6" s="7">
        <f>MB1!I6</f>
        <v>30</v>
      </c>
      <c r="J6" s="7">
        <f>MB1!J6</f>
        <v>31</v>
      </c>
      <c r="K6" s="7">
        <f>MB1!K6</f>
        <v>30</v>
      </c>
      <c r="L6" s="7">
        <f>MB1!L6</f>
        <v>31</v>
      </c>
      <c r="M6" s="7">
        <f>MB1!M6</f>
        <v>31</v>
      </c>
      <c r="N6" s="7">
        <f>MB1!N6</f>
        <v>29</v>
      </c>
      <c r="O6" s="7">
        <f>MB1!O6</f>
        <v>31</v>
      </c>
      <c r="P6" s="324">
        <f>SUM(D6:O6)</f>
        <v>366</v>
      </c>
    </row>
    <row r="7" spans="2:16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3"/>
    </row>
    <row r="8" spans="2:16" ht="15.75">
      <c r="B8" s="226" t="s">
        <v>13</v>
      </c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13"/>
    </row>
    <row r="9" spans="2:16" ht="15.75">
      <c r="B9" s="225" t="s">
        <v>234</v>
      </c>
      <c r="C9" s="12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14" t="e">
        <f aca="true" t="shared" si="0" ref="P9:P14">AVERAGE(D9:O9)</f>
        <v>#DIV/0!</v>
      </c>
    </row>
    <row r="10" spans="2:16" ht="15.75">
      <c r="B10" s="225" t="s">
        <v>235</v>
      </c>
      <c r="C10" s="12" t="s">
        <v>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4" t="e">
        <f t="shared" si="0"/>
        <v>#DIV/0!</v>
      </c>
    </row>
    <row r="11" spans="2:16" ht="15.75">
      <c r="B11" s="225" t="s">
        <v>236</v>
      </c>
      <c r="C11" s="12" t="s">
        <v>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4" t="e">
        <f t="shared" si="0"/>
        <v>#DIV/0!</v>
      </c>
    </row>
    <row r="12" spans="2:16" ht="15.75">
      <c r="B12" s="11" t="s">
        <v>16</v>
      </c>
      <c r="C12" s="12" t="s">
        <v>2</v>
      </c>
      <c r="D12" s="14">
        <f>SUM(D9:D11)</f>
        <v>0</v>
      </c>
      <c r="E12" s="14">
        <f aca="true" t="shared" si="1" ref="E12:O12">SUM(E9:E11)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0"/>
        <v>0</v>
      </c>
    </row>
    <row r="13" spans="2:16" ht="15.75">
      <c r="B13" s="206" t="s">
        <v>15</v>
      </c>
      <c r="C13" s="12" t="s">
        <v>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4" t="e">
        <f t="shared" si="0"/>
        <v>#DIV/0!</v>
      </c>
    </row>
    <row r="14" spans="2:16" ht="15.75">
      <c r="B14" s="32" t="s">
        <v>237</v>
      </c>
      <c r="C14" s="227" t="s">
        <v>2</v>
      </c>
      <c r="D14" s="242">
        <f aca="true" t="shared" si="2" ref="D14:O14">D13+D12</f>
        <v>0</v>
      </c>
      <c r="E14" s="242">
        <f t="shared" si="2"/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42">
        <f t="shared" si="0"/>
        <v>0</v>
      </c>
    </row>
    <row r="15" spans="2:16" ht="15.75">
      <c r="B15" s="206"/>
      <c r="C15" s="202"/>
      <c r="D15" s="1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5.75">
      <c r="B16" s="225" t="s">
        <v>240</v>
      </c>
      <c r="C16" s="202" t="s">
        <v>18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14" t="e">
        <f>AVERAGE(D16:O16)</f>
        <v>#DIV/0!</v>
      </c>
    </row>
    <row r="17" spans="2:16" ht="15.75">
      <c r="B17" s="225" t="s">
        <v>241</v>
      </c>
      <c r="C17" s="202" t="s">
        <v>18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14" t="e">
        <f>AVERAGE(D17:O17)</f>
        <v>#DIV/0!</v>
      </c>
    </row>
    <row r="18" spans="2:16" ht="15.75">
      <c r="B18" s="11" t="s">
        <v>20</v>
      </c>
      <c r="C18" s="12" t="s">
        <v>21</v>
      </c>
      <c r="D18" s="16" t="e">
        <f aca="true" t="shared" si="3" ref="D18:O18">D16/(D14*D6)*100</f>
        <v>#DIV/0!</v>
      </c>
      <c r="E18" s="16" t="e">
        <f t="shared" si="3"/>
        <v>#DIV/0!</v>
      </c>
      <c r="F18" s="16" t="e">
        <f t="shared" si="3"/>
        <v>#DIV/0!</v>
      </c>
      <c r="G18" s="16" t="e">
        <f t="shared" si="3"/>
        <v>#DIV/0!</v>
      </c>
      <c r="H18" s="16" t="e">
        <f t="shared" si="3"/>
        <v>#DIV/0!</v>
      </c>
      <c r="I18" s="16" t="e">
        <f t="shared" si="3"/>
        <v>#DIV/0!</v>
      </c>
      <c r="J18" s="16" t="e">
        <f t="shared" si="3"/>
        <v>#DIV/0!</v>
      </c>
      <c r="K18" s="16" t="e">
        <f t="shared" si="3"/>
        <v>#DIV/0!</v>
      </c>
      <c r="L18" s="16" t="e">
        <f t="shared" si="3"/>
        <v>#DIV/0!</v>
      </c>
      <c r="M18" s="16" t="e">
        <f t="shared" si="3"/>
        <v>#DIV/0!</v>
      </c>
      <c r="N18" s="16" t="e">
        <f t="shared" si="3"/>
        <v>#DIV/0!</v>
      </c>
      <c r="O18" s="16" t="e">
        <f t="shared" si="3"/>
        <v>#DIV/0!</v>
      </c>
      <c r="P18" s="16" t="e">
        <f>(P16*12)/($P$14*$P$6)*100</f>
        <v>#DIV/0!</v>
      </c>
    </row>
    <row r="19" spans="2:16" ht="15.75">
      <c r="B19" s="17" t="s">
        <v>6</v>
      </c>
      <c r="C19" s="18" t="s">
        <v>21</v>
      </c>
      <c r="D19" s="19" t="e">
        <f aca="true" t="shared" si="4" ref="D19:O19">D17/(D14*D6)*100</f>
        <v>#DIV/0!</v>
      </c>
      <c r="E19" s="19" t="e">
        <f t="shared" si="4"/>
        <v>#DIV/0!</v>
      </c>
      <c r="F19" s="19" t="e">
        <f t="shared" si="4"/>
        <v>#DIV/0!</v>
      </c>
      <c r="G19" s="19" t="e">
        <f t="shared" si="4"/>
        <v>#DIV/0!</v>
      </c>
      <c r="H19" s="19" t="e">
        <f t="shared" si="4"/>
        <v>#DIV/0!</v>
      </c>
      <c r="I19" s="19" t="e">
        <f t="shared" si="4"/>
        <v>#DIV/0!</v>
      </c>
      <c r="J19" s="19" t="e">
        <f t="shared" si="4"/>
        <v>#DIV/0!</v>
      </c>
      <c r="K19" s="19" t="e">
        <f t="shared" si="4"/>
        <v>#DIV/0!</v>
      </c>
      <c r="L19" s="19" t="e">
        <f t="shared" si="4"/>
        <v>#DIV/0!</v>
      </c>
      <c r="M19" s="19" t="e">
        <f t="shared" si="4"/>
        <v>#DIV/0!</v>
      </c>
      <c r="N19" s="19" t="e">
        <f t="shared" si="4"/>
        <v>#DIV/0!</v>
      </c>
      <c r="O19" s="19" t="e">
        <f t="shared" si="4"/>
        <v>#DIV/0!</v>
      </c>
      <c r="P19" s="19" t="e">
        <f>(P17*12)/($P$14*$P$6)*100</f>
        <v>#DIV/0!</v>
      </c>
    </row>
    <row r="20" spans="2:16" ht="15.75">
      <c r="B20" s="8" t="s">
        <v>242</v>
      </c>
      <c r="C20" s="12"/>
      <c r="D20" s="20"/>
      <c r="E20" s="14"/>
      <c r="F20" s="20"/>
      <c r="G20" s="14"/>
      <c r="H20" s="20"/>
      <c r="I20" s="14"/>
      <c r="J20" s="20"/>
      <c r="K20" s="14"/>
      <c r="L20" s="20"/>
      <c r="M20" s="14"/>
      <c r="N20" s="20"/>
      <c r="O20" s="14"/>
      <c r="P20" s="14"/>
    </row>
    <row r="21" spans="2:16" ht="15.75">
      <c r="B21" s="34" t="s">
        <v>23</v>
      </c>
      <c r="C21" s="12"/>
      <c r="D21" s="20"/>
      <c r="E21" s="14"/>
      <c r="F21" s="20"/>
      <c r="G21" s="14"/>
      <c r="H21" s="20"/>
      <c r="I21" s="14"/>
      <c r="J21" s="20"/>
      <c r="K21" s="14"/>
      <c r="L21" s="20"/>
      <c r="M21" s="14"/>
      <c r="N21" s="20"/>
      <c r="O21" s="14"/>
      <c r="P21" s="14"/>
    </row>
    <row r="22" spans="2:16" ht="15.75">
      <c r="B22" s="225" t="s">
        <v>255</v>
      </c>
      <c r="C22" s="12" t="s">
        <v>26</v>
      </c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14" t="e">
        <f aca="true" t="shared" si="5" ref="P22:P30">AVERAGE(D22:O22)</f>
        <v>#DIV/0!</v>
      </c>
    </row>
    <row r="23" spans="2:16" ht="15.75">
      <c r="B23" s="225" t="s">
        <v>160</v>
      </c>
      <c r="C23" s="12" t="s">
        <v>26</v>
      </c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14" t="e">
        <f t="shared" si="5"/>
        <v>#DIV/0!</v>
      </c>
    </row>
    <row r="24" spans="2:16" ht="15.75">
      <c r="B24" s="225" t="s">
        <v>256</v>
      </c>
      <c r="C24" s="12" t="s">
        <v>26</v>
      </c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14" t="e">
        <f t="shared" si="5"/>
        <v>#DIV/0!</v>
      </c>
    </row>
    <row r="25" spans="2:16" ht="15.75">
      <c r="B25" s="225" t="s">
        <v>257</v>
      </c>
      <c r="C25" s="12" t="s">
        <v>26</v>
      </c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14" t="e">
        <f t="shared" si="5"/>
        <v>#DIV/0!</v>
      </c>
    </row>
    <row r="26" spans="2:16" ht="15.75">
      <c r="B26" s="225" t="s">
        <v>258</v>
      </c>
      <c r="C26" s="12" t="s">
        <v>26</v>
      </c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14" t="e">
        <f t="shared" si="5"/>
        <v>#DIV/0!</v>
      </c>
    </row>
    <row r="27" spans="2:16" ht="15.75">
      <c r="B27" s="225" t="s">
        <v>259</v>
      </c>
      <c r="C27" s="12" t="s">
        <v>26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14" t="e">
        <f t="shared" si="5"/>
        <v>#DIV/0!</v>
      </c>
    </row>
    <row r="28" spans="2:16" ht="15.75">
      <c r="B28" s="225" t="s">
        <v>260</v>
      </c>
      <c r="C28" s="12" t="s">
        <v>26</v>
      </c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14" t="e">
        <f t="shared" si="5"/>
        <v>#DIV/0!</v>
      </c>
    </row>
    <row r="29" spans="2:16" ht="15.75">
      <c r="B29" s="225" t="s">
        <v>261</v>
      </c>
      <c r="C29" s="12" t="s">
        <v>26</v>
      </c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14" t="e">
        <f t="shared" si="5"/>
        <v>#DIV/0!</v>
      </c>
    </row>
    <row r="30" spans="2:16" ht="15.75">
      <c r="B30" s="34" t="s">
        <v>25</v>
      </c>
      <c r="C30" s="12" t="s">
        <v>26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14" t="e">
        <f t="shared" si="5"/>
        <v>#DIV/0!</v>
      </c>
    </row>
    <row r="31" spans="2:16" ht="15.75">
      <c r="B31" s="11" t="s">
        <v>1</v>
      </c>
      <c r="C31" s="12" t="s">
        <v>26</v>
      </c>
      <c r="D31" s="14">
        <f>SUM(D22:D30)</f>
        <v>0</v>
      </c>
      <c r="E31" s="14">
        <f aca="true" t="shared" si="6" ref="E31:O31">SUM(E22:E30)</f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>AVERAGE(D31:O31)</f>
        <v>0</v>
      </c>
    </row>
    <row r="32" spans="2:16" ht="15.75">
      <c r="B32" s="11"/>
      <c r="C32" s="202"/>
      <c r="D32" s="1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ht="15.75">
      <c r="B33" s="11" t="s">
        <v>7</v>
      </c>
      <c r="C33" s="202" t="s">
        <v>27</v>
      </c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14" t="e">
        <f>AVERAGE(D33:O33)</f>
        <v>#DIV/0!</v>
      </c>
    </row>
    <row r="34" spans="2:16" ht="15.75">
      <c r="B34" s="11" t="s">
        <v>8</v>
      </c>
      <c r="C34" s="202" t="s">
        <v>27</v>
      </c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14" t="e">
        <f>AVERAGE(D34:O34)</f>
        <v>#DIV/0!</v>
      </c>
    </row>
    <row r="35" spans="2:16" ht="15.75">
      <c r="B35" s="11" t="s">
        <v>20</v>
      </c>
      <c r="C35" s="12" t="s">
        <v>21</v>
      </c>
      <c r="D35" s="16" t="e">
        <f aca="true" t="shared" si="7" ref="D35:O35">D33/(D31*D6*1.03)*100</f>
        <v>#DIV/0!</v>
      </c>
      <c r="E35" s="16" t="e">
        <f t="shared" si="7"/>
        <v>#DIV/0!</v>
      </c>
      <c r="F35" s="16" t="e">
        <f t="shared" si="7"/>
        <v>#DIV/0!</v>
      </c>
      <c r="G35" s="16" t="e">
        <f t="shared" si="7"/>
        <v>#DIV/0!</v>
      </c>
      <c r="H35" s="16" t="e">
        <f t="shared" si="7"/>
        <v>#DIV/0!</v>
      </c>
      <c r="I35" s="16" t="e">
        <f t="shared" si="7"/>
        <v>#DIV/0!</v>
      </c>
      <c r="J35" s="16" t="e">
        <f t="shared" si="7"/>
        <v>#DIV/0!</v>
      </c>
      <c r="K35" s="16" t="e">
        <f t="shared" si="7"/>
        <v>#DIV/0!</v>
      </c>
      <c r="L35" s="16" t="e">
        <f t="shared" si="7"/>
        <v>#DIV/0!</v>
      </c>
      <c r="M35" s="16" t="e">
        <f t="shared" si="7"/>
        <v>#DIV/0!</v>
      </c>
      <c r="N35" s="16" t="e">
        <f t="shared" si="7"/>
        <v>#DIV/0!</v>
      </c>
      <c r="O35" s="16" t="e">
        <f t="shared" si="7"/>
        <v>#DIV/0!</v>
      </c>
      <c r="P35" s="16" t="e">
        <f>(P33*12)/($P$31*1.03*$P$6)*100</f>
        <v>#DIV/0!</v>
      </c>
    </row>
    <row r="36" spans="2:16" ht="15.75">
      <c r="B36" s="17" t="s">
        <v>6</v>
      </c>
      <c r="C36" s="18" t="s">
        <v>21</v>
      </c>
      <c r="D36" s="19" t="e">
        <f aca="true" t="shared" si="8" ref="D36:O36">D34/(D31*D6*1.03)*100</f>
        <v>#DIV/0!</v>
      </c>
      <c r="E36" s="19" t="e">
        <f t="shared" si="8"/>
        <v>#DIV/0!</v>
      </c>
      <c r="F36" s="19" t="e">
        <f t="shared" si="8"/>
        <v>#DIV/0!</v>
      </c>
      <c r="G36" s="19" t="e">
        <f t="shared" si="8"/>
        <v>#DIV/0!</v>
      </c>
      <c r="H36" s="19" t="e">
        <f t="shared" si="8"/>
        <v>#DIV/0!</v>
      </c>
      <c r="I36" s="19" t="e">
        <f t="shared" si="8"/>
        <v>#DIV/0!</v>
      </c>
      <c r="J36" s="19" t="e">
        <f t="shared" si="8"/>
        <v>#DIV/0!</v>
      </c>
      <c r="K36" s="19" t="e">
        <f t="shared" si="8"/>
        <v>#DIV/0!</v>
      </c>
      <c r="L36" s="19" t="e">
        <f t="shared" si="8"/>
        <v>#DIV/0!</v>
      </c>
      <c r="M36" s="19" t="e">
        <f t="shared" si="8"/>
        <v>#DIV/0!</v>
      </c>
      <c r="N36" s="19" t="e">
        <f t="shared" si="8"/>
        <v>#DIV/0!</v>
      </c>
      <c r="O36" s="19" t="e">
        <f t="shared" si="8"/>
        <v>#DIV/0!</v>
      </c>
      <c r="P36" s="19" t="e">
        <f>(P34*12)/($P$31*1.03*$P$6)*100</f>
        <v>#DIV/0!</v>
      </c>
    </row>
    <row r="37" spans="2:16" ht="15.7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5.75">
      <c r="B38" s="8" t="s">
        <v>239</v>
      </c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5.75">
      <c r="B39" s="11" t="s">
        <v>174</v>
      </c>
      <c r="C39" s="231" t="s">
        <v>24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14"/>
    </row>
    <row r="40" spans="2:16" ht="15.75">
      <c r="B40" s="225" t="s">
        <v>248</v>
      </c>
      <c r="C40" s="231" t="s">
        <v>24</v>
      </c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14"/>
    </row>
    <row r="41" spans="2:16" ht="15.75">
      <c r="B41" s="225" t="s">
        <v>247</v>
      </c>
      <c r="C41" s="231" t="s">
        <v>24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14"/>
    </row>
    <row r="42" spans="2:16" ht="15.75">
      <c r="B42" s="225" t="s">
        <v>246</v>
      </c>
      <c r="C42" s="231" t="s">
        <v>250</v>
      </c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14"/>
    </row>
    <row r="43" spans="2:16" ht="15.75">
      <c r="B43" s="11" t="s">
        <v>188</v>
      </c>
      <c r="C43" s="231" t="s">
        <v>250</v>
      </c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14"/>
    </row>
    <row r="44" spans="2:16" ht="15.75">
      <c r="B44" s="11" t="s">
        <v>164</v>
      </c>
      <c r="C44" s="231" t="s">
        <v>250</v>
      </c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14"/>
    </row>
    <row r="45" spans="2:16" ht="15.75">
      <c r="B45" s="11" t="s">
        <v>243</v>
      </c>
      <c r="C45" s="231" t="s">
        <v>250</v>
      </c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14"/>
    </row>
    <row r="46" spans="2:16" ht="15.75">
      <c r="B46" s="11" t="s">
        <v>244</v>
      </c>
      <c r="C46" s="231" t="s">
        <v>250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14"/>
    </row>
    <row r="47" spans="2:16" ht="15.75">
      <c r="B47" s="11" t="s">
        <v>245</v>
      </c>
      <c r="C47" s="231" t="s">
        <v>250</v>
      </c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14"/>
    </row>
    <row r="48" spans="2:16" ht="15.75">
      <c r="B48" s="225" t="s">
        <v>249</v>
      </c>
      <c r="C48" s="231" t="s">
        <v>250</v>
      </c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14"/>
    </row>
    <row r="49" spans="2:16" ht="15.75">
      <c r="B49" s="225" t="s">
        <v>280</v>
      </c>
      <c r="C49" s="231" t="s">
        <v>250</v>
      </c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14"/>
    </row>
    <row r="50" spans="2:16" ht="15.75">
      <c r="B50" s="225" t="s">
        <v>272</v>
      </c>
      <c r="C50" s="231" t="s">
        <v>250</v>
      </c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14"/>
    </row>
    <row r="51" spans="2:16" ht="15.75">
      <c r="B51" s="225" t="s">
        <v>253</v>
      </c>
      <c r="C51" s="231" t="s">
        <v>250</v>
      </c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14"/>
    </row>
    <row r="52" spans="2:16" ht="15.75">
      <c r="B52" s="225" t="s">
        <v>262</v>
      </c>
      <c r="C52" s="231" t="s">
        <v>250</v>
      </c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14"/>
    </row>
    <row r="53" spans="2:16" ht="15.75">
      <c r="B53" s="225" t="s">
        <v>263</v>
      </c>
      <c r="C53" s="231" t="s">
        <v>250</v>
      </c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14"/>
    </row>
    <row r="54" spans="2:16" ht="15.75">
      <c r="B54" s="225" t="s">
        <v>281</v>
      </c>
      <c r="C54" s="231" t="s">
        <v>250</v>
      </c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14"/>
    </row>
    <row r="55" spans="2:16" ht="15.75">
      <c r="B55" s="225"/>
      <c r="C55" s="227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14"/>
    </row>
    <row r="56" spans="2:16" ht="15.75">
      <c r="B56" s="11" t="s">
        <v>7</v>
      </c>
      <c r="C56" s="202" t="s">
        <v>27</v>
      </c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14" t="e">
        <f>AVERAGE(D56:O56)</f>
        <v>#DIV/0!</v>
      </c>
    </row>
    <row r="57" spans="2:16" ht="15.75">
      <c r="B57" s="17" t="s">
        <v>8</v>
      </c>
      <c r="C57" s="203" t="s">
        <v>27</v>
      </c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27" t="e">
        <f>AVERAGE(D57:O57)</f>
        <v>#DIV/0!</v>
      </c>
    </row>
    <row r="58" spans="2:16" ht="15.75">
      <c r="B58" s="126"/>
      <c r="C58" s="12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125"/>
    </row>
    <row r="59" spans="2:16" ht="15.75">
      <c r="B59" s="32" t="s">
        <v>125</v>
      </c>
      <c r="C59" s="1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125"/>
    </row>
    <row r="60" spans="2:16" ht="15.75">
      <c r="B60" s="11" t="s">
        <v>20</v>
      </c>
      <c r="C60" s="12" t="s">
        <v>18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14" t="e">
        <f>AVERAGE(D60:O60)</f>
        <v>#DIV/0!</v>
      </c>
    </row>
    <row r="61" spans="2:16" ht="15.75">
      <c r="B61" s="17" t="s">
        <v>5</v>
      </c>
      <c r="C61" s="18" t="s">
        <v>18</v>
      </c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14" t="e">
        <f>AVERAGE(D61:O61)</f>
        <v>#DIV/0!</v>
      </c>
    </row>
    <row r="62" spans="2:16" ht="15.75">
      <c r="B62" s="319" t="s">
        <v>335</v>
      </c>
      <c r="C62" s="12" t="s">
        <v>18</v>
      </c>
      <c r="D62" s="322">
        <f>D33+D56+D60</f>
        <v>0</v>
      </c>
      <c r="E62" s="320">
        <f aca="true" t="shared" si="9" ref="E62:O63">E33+E56+E60</f>
        <v>0</v>
      </c>
      <c r="F62" s="320">
        <f t="shared" si="9"/>
        <v>0</v>
      </c>
      <c r="G62" s="320">
        <f t="shared" si="9"/>
        <v>0</v>
      </c>
      <c r="H62" s="320">
        <f t="shared" si="9"/>
        <v>0</v>
      </c>
      <c r="I62" s="320">
        <f t="shared" si="9"/>
        <v>0</v>
      </c>
      <c r="J62" s="320">
        <f t="shared" si="9"/>
        <v>0</v>
      </c>
      <c r="K62" s="320">
        <f t="shared" si="9"/>
        <v>0</v>
      </c>
      <c r="L62" s="320">
        <f t="shared" si="9"/>
        <v>0</v>
      </c>
      <c r="M62" s="320">
        <f t="shared" si="9"/>
        <v>0</v>
      </c>
      <c r="N62" s="320">
        <f t="shared" si="9"/>
        <v>0</v>
      </c>
      <c r="O62" s="320">
        <f t="shared" si="9"/>
        <v>0</v>
      </c>
      <c r="P62" s="14">
        <f>AVERAGE(D62:O62)</f>
        <v>0</v>
      </c>
    </row>
    <row r="63" spans="2:16" ht="15.75">
      <c r="B63" s="319" t="s">
        <v>336</v>
      </c>
      <c r="C63" s="18" t="s">
        <v>18</v>
      </c>
      <c r="D63" s="323">
        <f>D34+D57+D61</f>
        <v>0</v>
      </c>
      <c r="E63" s="321">
        <f t="shared" si="9"/>
        <v>0</v>
      </c>
      <c r="F63" s="321">
        <f t="shared" si="9"/>
        <v>0</v>
      </c>
      <c r="G63" s="321">
        <f t="shared" si="9"/>
        <v>0</v>
      </c>
      <c r="H63" s="321">
        <f t="shared" si="9"/>
        <v>0</v>
      </c>
      <c r="I63" s="321">
        <f t="shared" si="9"/>
        <v>0</v>
      </c>
      <c r="J63" s="321">
        <f t="shared" si="9"/>
        <v>0</v>
      </c>
      <c r="K63" s="321">
        <f t="shared" si="9"/>
        <v>0</v>
      </c>
      <c r="L63" s="321">
        <f t="shared" si="9"/>
        <v>0</v>
      </c>
      <c r="M63" s="321">
        <f t="shared" si="9"/>
        <v>0</v>
      </c>
      <c r="N63" s="321">
        <f t="shared" si="9"/>
        <v>0</v>
      </c>
      <c r="O63" s="321">
        <f t="shared" si="9"/>
        <v>0</v>
      </c>
      <c r="P63" s="14">
        <f>AVERAGE(D63:O63)</f>
        <v>0</v>
      </c>
    </row>
    <row r="64" spans="2:16" ht="15.75">
      <c r="B64" s="29"/>
      <c r="C64" s="30"/>
      <c r="D64" s="31"/>
      <c r="E64" s="10"/>
      <c r="F64" s="31"/>
      <c r="G64" s="10"/>
      <c r="H64" s="31"/>
      <c r="I64" s="10"/>
      <c r="J64" s="31"/>
      <c r="K64" s="10"/>
      <c r="L64" s="31"/>
      <c r="M64" s="10"/>
      <c r="N64" s="31"/>
      <c r="O64" s="10"/>
      <c r="P64" s="10"/>
    </row>
    <row r="65" spans="2:16" ht="15.75">
      <c r="B65" s="32" t="s">
        <v>33</v>
      </c>
      <c r="C65" s="12"/>
      <c r="D65" s="20"/>
      <c r="E65" s="16"/>
      <c r="F65" s="24"/>
      <c r="G65" s="16"/>
      <c r="H65" s="24"/>
      <c r="I65" s="16"/>
      <c r="J65" s="24"/>
      <c r="K65" s="16"/>
      <c r="L65" s="24"/>
      <c r="M65" s="16"/>
      <c r="N65" s="24"/>
      <c r="O65" s="16"/>
      <c r="P65" s="14"/>
    </row>
    <row r="66" spans="2:16" ht="15.75">
      <c r="B66" s="11" t="s">
        <v>20</v>
      </c>
      <c r="C66" s="12" t="s">
        <v>18</v>
      </c>
      <c r="D66" s="16">
        <f aca="true" t="shared" si="10" ref="D66:O66">D16-D56-D33-D60</f>
        <v>0</v>
      </c>
      <c r="E66" s="16">
        <f t="shared" si="10"/>
        <v>0</v>
      </c>
      <c r="F66" s="16">
        <f t="shared" si="10"/>
        <v>0</v>
      </c>
      <c r="G66" s="16">
        <f t="shared" si="10"/>
        <v>0</v>
      </c>
      <c r="H66" s="16">
        <f t="shared" si="10"/>
        <v>0</v>
      </c>
      <c r="I66" s="16">
        <f t="shared" si="10"/>
        <v>0</v>
      </c>
      <c r="J66" s="16">
        <f t="shared" si="10"/>
        <v>0</v>
      </c>
      <c r="K66" s="16">
        <f t="shared" si="10"/>
        <v>0</v>
      </c>
      <c r="L66" s="16">
        <f t="shared" si="10"/>
        <v>0</v>
      </c>
      <c r="M66" s="16">
        <f t="shared" si="10"/>
        <v>0</v>
      </c>
      <c r="N66" s="16">
        <f t="shared" si="10"/>
        <v>0</v>
      </c>
      <c r="O66" s="16">
        <f t="shared" si="10"/>
        <v>0</v>
      </c>
      <c r="P66" s="14">
        <f>AVERAGE(D66:O66)</f>
        <v>0</v>
      </c>
    </row>
    <row r="67" spans="2:16" ht="15.75">
      <c r="B67" s="11" t="s">
        <v>5</v>
      </c>
      <c r="C67" s="12" t="s">
        <v>18</v>
      </c>
      <c r="D67" s="16">
        <f aca="true" t="shared" si="11" ref="D67:O67">D17-D57-D34-D61</f>
        <v>0</v>
      </c>
      <c r="E67" s="16">
        <f t="shared" si="11"/>
        <v>0</v>
      </c>
      <c r="F67" s="16">
        <f t="shared" si="11"/>
        <v>0</v>
      </c>
      <c r="G67" s="16">
        <f t="shared" si="11"/>
        <v>0</v>
      </c>
      <c r="H67" s="16">
        <f t="shared" si="11"/>
        <v>0</v>
      </c>
      <c r="I67" s="16">
        <f t="shared" si="11"/>
        <v>0</v>
      </c>
      <c r="J67" s="16">
        <f t="shared" si="11"/>
        <v>0</v>
      </c>
      <c r="K67" s="16">
        <f t="shared" si="11"/>
        <v>0</v>
      </c>
      <c r="L67" s="16">
        <f t="shared" si="11"/>
        <v>0</v>
      </c>
      <c r="M67" s="16">
        <f t="shared" si="11"/>
        <v>0</v>
      </c>
      <c r="N67" s="16">
        <f t="shared" si="11"/>
        <v>0</v>
      </c>
      <c r="O67" s="16">
        <f t="shared" si="11"/>
        <v>0</v>
      </c>
      <c r="P67" s="27">
        <f>AVERAGE(D67:O67)</f>
        <v>0</v>
      </c>
    </row>
    <row r="68" spans="2:16" ht="15.75"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</row>
    <row r="69" spans="2:16" ht="15.75"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</row>
    <row r="70" spans="2:16" ht="30.75" customHeight="1">
      <c r="B70" s="276"/>
      <c r="C70" s="7"/>
      <c r="D70" s="295" t="str">
        <f aca="true" t="shared" si="12" ref="D70:P70">D5</f>
        <v>Apr</v>
      </c>
      <c r="E70" s="295" t="str">
        <f t="shared" si="12"/>
        <v>May</v>
      </c>
      <c r="F70" s="295" t="str">
        <f t="shared" si="12"/>
        <v>June</v>
      </c>
      <c r="G70" s="295" t="str">
        <f t="shared" si="12"/>
        <v>July</v>
      </c>
      <c r="H70" s="295" t="str">
        <f t="shared" si="12"/>
        <v>Aug</v>
      </c>
      <c r="I70" s="295" t="str">
        <f t="shared" si="12"/>
        <v>Sept</v>
      </c>
      <c r="J70" s="295" t="str">
        <f t="shared" si="12"/>
        <v>Oct</v>
      </c>
      <c r="K70" s="295" t="str">
        <f t="shared" si="12"/>
        <v>Nov</v>
      </c>
      <c r="L70" s="295" t="str">
        <f t="shared" si="12"/>
        <v>Dec</v>
      </c>
      <c r="M70" s="295" t="str">
        <f t="shared" si="12"/>
        <v>Jan</v>
      </c>
      <c r="N70" s="295" t="str">
        <f t="shared" si="12"/>
        <v>Feb</v>
      </c>
      <c r="O70" s="295" t="str">
        <f t="shared" si="12"/>
        <v>Mar</v>
      </c>
      <c r="P70" s="230" t="str">
        <f t="shared" si="12"/>
        <v>Yearly average</v>
      </c>
    </row>
    <row r="71" spans="2:16" ht="15.75">
      <c r="B71" s="34" t="s">
        <v>34</v>
      </c>
      <c r="C71" s="202" t="s">
        <v>18</v>
      </c>
      <c r="D71" s="204">
        <f>'MB PY 2'!O76</f>
        <v>0</v>
      </c>
      <c r="E71" s="14">
        <f aca="true" t="shared" si="13" ref="E71:O71">D76</f>
        <v>0</v>
      </c>
      <c r="F71" s="14">
        <f t="shared" si="13"/>
        <v>0</v>
      </c>
      <c r="G71" s="14">
        <f t="shared" si="13"/>
        <v>0</v>
      </c>
      <c r="H71" s="14">
        <f t="shared" si="13"/>
        <v>0</v>
      </c>
      <c r="I71" s="14">
        <f t="shared" si="13"/>
        <v>0</v>
      </c>
      <c r="J71" s="14">
        <f t="shared" si="13"/>
        <v>0</v>
      </c>
      <c r="K71" s="14">
        <f t="shared" si="13"/>
        <v>0</v>
      </c>
      <c r="L71" s="14">
        <f t="shared" si="13"/>
        <v>0</v>
      </c>
      <c r="M71" s="14">
        <f t="shared" si="13"/>
        <v>0</v>
      </c>
      <c r="N71" s="14">
        <f t="shared" si="13"/>
        <v>0</v>
      </c>
      <c r="O71" s="14">
        <f t="shared" si="13"/>
        <v>0</v>
      </c>
      <c r="P71" s="113">
        <f>+D71</f>
        <v>0</v>
      </c>
    </row>
    <row r="72" spans="2:16" ht="15.75">
      <c r="B72" s="206" t="s">
        <v>148</v>
      </c>
      <c r="C72" s="202" t="s">
        <v>18</v>
      </c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113">
        <f>SUM(D72:O72)</f>
        <v>0</v>
      </c>
    </row>
    <row r="73" spans="2:16" ht="15.75">
      <c r="B73" s="34" t="s">
        <v>35</v>
      </c>
      <c r="C73" s="202" t="s">
        <v>18</v>
      </c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113">
        <f>SUM(D73:O73)</f>
        <v>0</v>
      </c>
    </row>
    <row r="74" spans="2:16" ht="15.75">
      <c r="B74" s="206" t="s">
        <v>282</v>
      </c>
      <c r="C74" s="202" t="s">
        <v>18</v>
      </c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113">
        <f>SUM(D74:O74)</f>
        <v>0</v>
      </c>
    </row>
    <row r="75" spans="2:16" ht="15.75">
      <c r="B75" s="206" t="s">
        <v>283</v>
      </c>
      <c r="C75" s="202" t="s">
        <v>18</v>
      </c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113">
        <f>SUM(D75:O75)</f>
        <v>0</v>
      </c>
    </row>
    <row r="76" spans="1:16" ht="15.75">
      <c r="A76" s="296"/>
      <c r="B76" s="36" t="s">
        <v>37</v>
      </c>
      <c r="C76" s="203" t="s">
        <v>18</v>
      </c>
      <c r="D76" s="27">
        <f>D71+D72+D73-D75-D74</f>
        <v>0</v>
      </c>
      <c r="E76" s="27">
        <f aca="true" t="shared" si="14" ref="E76:P76">E71+E72+E73-E75-E74</f>
        <v>0</v>
      </c>
      <c r="F76" s="27">
        <f t="shared" si="14"/>
        <v>0</v>
      </c>
      <c r="G76" s="27">
        <f t="shared" si="14"/>
        <v>0</v>
      </c>
      <c r="H76" s="27">
        <f t="shared" si="14"/>
        <v>0</v>
      </c>
      <c r="I76" s="27">
        <f t="shared" si="14"/>
        <v>0</v>
      </c>
      <c r="J76" s="27">
        <f t="shared" si="14"/>
        <v>0</v>
      </c>
      <c r="K76" s="27">
        <f t="shared" si="14"/>
        <v>0</v>
      </c>
      <c r="L76" s="27">
        <f t="shared" si="14"/>
        <v>0</v>
      </c>
      <c r="M76" s="27">
        <f t="shared" si="14"/>
        <v>0</v>
      </c>
      <c r="N76" s="27">
        <f t="shared" si="14"/>
        <v>0</v>
      </c>
      <c r="O76" s="27">
        <f t="shared" si="14"/>
        <v>0</v>
      </c>
      <c r="P76" s="27">
        <f t="shared" si="14"/>
        <v>0</v>
      </c>
    </row>
    <row r="77" spans="2:16" ht="15.75">
      <c r="B77" s="11"/>
      <c r="C77" s="20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13"/>
    </row>
    <row r="78" spans="2:16" ht="15.75">
      <c r="B78" s="34" t="s">
        <v>38</v>
      </c>
      <c r="C78" s="202" t="s">
        <v>18</v>
      </c>
      <c r="D78" s="234">
        <f>'MB PY 2'!O84</f>
        <v>0</v>
      </c>
      <c r="E78" s="14">
        <f aca="true" t="shared" si="15" ref="E78:O78">D84</f>
        <v>0</v>
      </c>
      <c r="F78" s="14">
        <f t="shared" si="15"/>
        <v>0</v>
      </c>
      <c r="G78" s="14">
        <f t="shared" si="15"/>
        <v>0</v>
      </c>
      <c r="H78" s="14">
        <f t="shared" si="15"/>
        <v>0</v>
      </c>
      <c r="I78" s="14">
        <f t="shared" si="15"/>
        <v>0</v>
      </c>
      <c r="J78" s="14">
        <f t="shared" si="15"/>
        <v>0</v>
      </c>
      <c r="K78" s="14">
        <f t="shared" si="15"/>
        <v>0</v>
      </c>
      <c r="L78" s="14">
        <f t="shared" si="15"/>
        <v>0</v>
      </c>
      <c r="M78" s="14">
        <f t="shared" si="15"/>
        <v>0</v>
      </c>
      <c r="N78" s="14">
        <f t="shared" si="15"/>
        <v>0</v>
      </c>
      <c r="O78" s="14">
        <f t="shared" si="15"/>
        <v>0</v>
      </c>
      <c r="P78" s="113">
        <f>+D78</f>
        <v>0</v>
      </c>
    </row>
    <row r="79" spans="2:16" ht="15.75">
      <c r="B79" s="206" t="s">
        <v>149</v>
      </c>
      <c r="C79" s="202" t="s">
        <v>18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113">
        <f>SUM(D79:O79)</f>
        <v>0</v>
      </c>
    </row>
    <row r="80" spans="2:16" ht="15.75">
      <c r="B80" s="34" t="s">
        <v>39</v>
      </c>
      <c r="C80" s="202" t="s">
        <v>18</v>
      </c>
      <c r="D80" s="228"/>
      <c r="E80" s="228"/>
      <c r="F80" s="228"/>
      <c r="G80" s="228"/>
      <c r="H80" s="228"/>
      <c r="I80" s="228"/>
      <c r="J80" s="228"/>
      <c r="K80" s="228"/>
      <c r="L80" s="302"/>
      <c r="M80" s="302"/>
      <c r="N80" s="228"/>
      <c r="O80" s="228"/>
      <c r="P80" s="113">
        <f>SUM(D80:O80)</f>
        <v>0</v>
      </c>
    </row>
    <row r="81" spans="2:16" ht="15.75">
      <c r="B81" s="206" t="s">
        <v>284</v>
      </c>
      <c r="C81" s="202" t="s">
        <v>18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113">
        <f>SUM(D81:O81)</f>
        <v>0</v>
      </c>
    </row>
    <row r="82" spans="2:16" ht="15.75">
      <c r="B82" s="206" t="s">
        <v>271</v>
      </c>
      <c r="C82" s="202" t="s">
        <v>18</v>
      </c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113">
        <f>SUM(D82:O82)</f>
        <v>0</v>
      </c>
    </row>
    <row r="83" spans="2:16" ht="15.75">
      <c r="B83" s="206" t="s">
        <v>254</v>
      </c>
      <c r="C83" s="202" t="s">
        <v>18</v>
      </c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113">
        <f>SUM(D83:O83)</f>
        <v>0</v>
      </c>
    </row>
    <row r="84" spans="2:16" ht="15.75">
      <c r="B84" s="36" t="s">
        <v>41</v>
      </c>
      <c r="C84" s="203" t="s">
        <v>18</v>
      </c>
      <c r="D84" s="27">
        <f>D78+D79+D80-D82-D83-D81</f>
        <v>0</v>
      </c>
      <c r="E84" s="27">
        <f aca="true" t="shared" si="16" ref="E84:P84">E78+E79+E80-E82-E83-E81</f>
        <v>0</v>
      </c>
      <c r="F84" s="27">
        <f t="shared" si="16"/>
        <v>0</v>
      </c>
      <c r="G84" s="27">
        <f t="shared" si="16"/>
        <v>0</v>
      </c>
      <c r="H84" s="27">
        <f t="shared" si="16"/>
        <v>0</v>
      </c>
      <c r="I84" s="27">
        <f t="shared" si="16"/>
        <v>0</v>
      </c>
      <c r="J84" s="27">
        <f t="shared" si="16"/>
        <v>0</v>
      </c>
      <c r="K84" s="27">
        <f t="shared" si="16"/>
        <v>0</v>
      </c>
      <c r="L84" s="27">
        <f t="shared" si="16"/>
        <v>0</v>
      </c>
      <c r="M84" s="27">
        <f t="shared" si="16"/>
        <v>0</v>
      </c>
      <c r="N84" s="27">
        <f t="shared" si="16"/>
        <v>0</v>
      </c>
      <c r="O84" s="27">
        <f t="shared" si="16"/>
        <v>0</v>
      </c>
      <c r="P84" s="27">
        <f t="shared" si="16"/>
        <v>0</v>
      </c>
    </row>
    <row r="85" spans="2:16" ht="15.75">
      <c r="B85" s="36"/>
      <c r="C85" s="203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2:16" ht="15.75">
      <c r="B86" s="206" t="s">
        <v>151</v>
      </c>
      <c r="C86" s="202" t="s">
        <v>18</v>
      </c>
      <c r="D86" s="234">
        <f>'MB PY 2'!O90</f>
        <v>0</v>
      </c>
      <c r="E86" s="14">
        <f aca="true" t="shared" si="17" ref="E86:O86">D90</f>
        <v>0</v>
      </c>
      <c r="F86" s="14">
        <f t="shared" si="17"/>
        <v>0</v>
      </c>
      <c r="G86" s="14">
        <f t="shared" si="17"/>
        <v>0</v>
      </c>
      <c r="H86" s="14">
        <f t="shared" si="17"/>
        <v>0</v>
      </c>
      <c r="I86" s="14">
        <f t="shared" si="17"/>
        <v>0</v>
      </c>
      <c r="J86" s="14">
        <f t="shared" si="17"/>
        <v>0</v>
      </c>
      <c r="K86" s="14">
        <f t="shared" si="17"/>
        <v>0</v>
      </c>
      <c r="L86" s="14">
        <f t="shared" si="17"/>
        <v>0</v>
      </c>
      <c r="M86" s="14">
        <f t="shared" si="17"/>
        <v>0</v>
      </c>
      <c r="N86" s="14">
        <f t="shared" si="17"/>
        <v>0</v>
      </c>
      <c r="O86" s="14">
        <f t="shared" si="17"/>
        <v>0</v>
      </c>
      <c r="P86" s="113">
        <f>+D86</f>
        <v>0</v>
      </c>
    </row>
    <row r="87" spans="2:16" ht="15.75">
      <c r="B87" s="206" t="s">
        <v>298</v>
      </c>
      <c r="C87" s="202" t="s">
        <v>18</v>
      </c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113">
        <f>SUM(D87:O87)</f>
        <v>0</v>
      </c>
    </row>
    <row r="88" spans="2:16" ht="15.75">
      <c r="B88" s="206" t="s">
        <v>182</v>
      </c>
      <c r="C88" s="202" t="s">
        <v>18</v>
      </c>
      <c r="D88" s="228"/>
      <c r="E88" s="228"/>
      <c r="F88" s="228"/>
      <c r="G88" s="228"/>
      <c r="H88" s="228"/>
      <c r="I88" s="228"/>
      <c r="J88" s="228"/>
      <c r="K88" s="228"/>
      <c r="L88" s="302"/>
      <c r="M88" s="302"/>
      <c r="N88" s="228"/>
      <c r="O88" s="228"/>
      <c r="P88" s="113">
        <f>SUM(D88:O88)</f>
        <v>0</v>
      </c>
    </row>
    <row r="89" spans="2:16" ht="15.75">
      <c r="B89" s="206" t="s">
        <v>299</v>
      </c>
      <c r="C89" s="202" t="s">
        <v>18</v>
      </c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113">
        <f>SUM(D89:O89)</f>
        <v>0</v>
      </c>
    </row>
    <row r="90" spans="2:16" ht="15.75">
      <c r="B90" s="211" t="s">
        <v>183</v>
      </c>
      <c r="C90" s="203" t="s">
        <v>18</v>
      </c>
      <c r="D90" s="27">
        <f aca="true" t="shared" si="18" ref="D90:P90">D86+D87+D88-D89</f>
        <v>0</v>
      </c>
      <c r="E90" s="27">
        <f t="shared" si="18"/>
        <v>0</v>
      </c>
      <c r="F90" s="27">
        <f t="shared" si="18"/>
        <v>0</v>
      </c>
      <c r="G90" s="27">
        <f t="shared" si="18"/>
        <v>0</v>
      </c>
      <c r="H90" s="27">
        <f t="shared" si="18"/>
        <v>0</v>
      </c>
      <c r="I90" s="27">
        <f t="shared" si="18"/>
        <v>0</v>
      </c>
      <c r="J90" s="27">
        <f t="shared" si="18"/>
        <v>0</v>
      </c>
      <c r="K90" s="27">
        <f t="shared" si="18"/>
        <v>0</v>
      </c>
      <c r="L90" s="27">
        <f t="shared" si="18"/>
        <v>0</v>
      </c>
      <c r="M90" s="27">
        <f t="shared" si="18"/>
        <v>0</v>
      </c>
      <c r="N90" s="27">
        <f t="shared" si="18"/>
        <v>0</v>
      </c>
      <c r="O90" s="27">
        <f t="shared" si="18"/>
        <v>0</v>
      </c>
      <c r="P90" s="27">
        <f t="shared" si="18"/>
        <v>0</v>
      </c>
    </row>
  </sheetData>
  <sheetProtection/>
  <mergeCells count="1">
    <mergeCell ref="B2:O2"/>
  </mergeCells>
  <printOptions gridLines="1" horizontalCentered="1"/>
  <pageMargins left="0.0393700787401575" right="0.15748031496063" top="0.15748031496063" bottom="0.15748031496063" header="0.31496062992126" footer="0.31496062992126"/>
  <pageSetup blackAndWhite="1" fitToHeight="0" horizontalDpi="600" verticalDpi="600" orientation="landscape" paperSize="9" scale="64" r:id="rId1"/>
  <rowBreaks count="2" manualBreakCount="2">
    <brk id="36" min="1" max="15" man="1"/>
    <brk id="69" min="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66"/>
  <sheetViews>
    <sheetView zoomScale="90" zoomScaleNormal="90" zoomScalePageLayoutView="0" workbookViewId="0" topLeftCell="A43">
      <selection activeCell="H8" sqref="H8"/>
    </sheetView>
  </sheetViews>
  <sheetFormatPr defaultColWidth="9.00390625" defaultRowHeight="12.75"/>
  <cols>
    <col min="1" max="2" width="9.00390625" style="372" customWidth="1"/>
    <col min="3" max="3" width="5.421875" style="372" customWidth="1"/>
    <col min="4" max="4" width="59.57421875" style="372" customWidth="1"/>
    <col min="5" max="5" width="18.7109375" style="373" hidden="1" customWidth="1"/>
    <col min="6" max="7" width="18.7109375" style="372" customWidth="1"/>
    <col min="8" max="8" width="17.57421875" style="372" customWidth="1"/>
    <col min="9" max="16384" width="9.00390625" style="372" customWidth="1"/>
  </cols>
  <sheetData>
    <row r="4" spans="2:8" ht="24.75" customHeight="1">
      <c r="B4" s="603" t="str">
        <f>MB1!B3</f>
        <v>Name of Union: XYZ Milk Union</v>
      </c>
      <c r="C4" s="604"/>
      <c r="D4" s="604"/>
      <c r="E4" s="604"/>
      <c r="F4" s="604"/>
      <c r="G4" s="604"/>
      <c r="H4" s="605"/>
    </row>
    <row r="5" spans="2:8" s="374" customFormat="1" ht="24.75" customHeight="1">
      <c r="B5" s="606" t="s">
        <v>356</v>
      </c>
      <c r="C5" s="607"/>
      <c r="D5" s="607"/>
      <c r="E5" s="607"/>
      <c r="F5" s="607"/>
      <c r="G5" s="607"/>
      <c r="H5" s="608"/>
    </row>
    <row r="6" spans="2:8" ht="18.75" customHeight="1">
      <c r="B6" s="609" t="s">
        <v>357</v>
      </c>
      <c r="C6" s="609" t="s">
        <v>10</v>
      </c>
      <c r="D6" s="609"/>
      <c r="E6" s="498" t="s">
        <v>418</v>
      </c>
      <c r="F6" s="612" t="s">
        <v>418</v>
      </c>
      <c r="G6" s="612"/>
      <c r="H6" s="612"/>
    </row>
    <row r="7" spans="2:8" ht="45.75" customHeight="1">
      <c r="B7" s="610"/>
      <c r="C7" s="610"/>
      <c r="D7" s="610"/>
      <c r="E7" s="454" t="s">
        <v>419</v>
      </c>
      <c r="F7" s="513" t="s">
        <v>420</v>
      </c>
      <c r="G7" s="513" t="s">
        <v>532</v>
      </c>
      <c r="H7" s="499" t="s">
        <v>547</v>
      </c>
    </row>
    <row r="8" spans="2:8" ht="21" customHeight="1">
      <c r="B8" s="500" t="s">
        <v>358</v>
      </c>
      <c r="C8" s="602" t="s">
        <v>359</v>
      </c>
      <c r="D8" s="602"/>
      <c r="E8" s="375">
        <f>SUM(E9:E10)</f>
        <v>0</v>
      </c>
      <c r="F8" s="375">
        <f>SUM(F9:F10)</f>
        <v>0</v>
      </c>
      <c r="G8" s="375">
        <f>SUM(G9:G10)</f>
        <v>0</v>
      </c>
      <c r="H8" s="375">
        <f>SUM(H9:H10)</f>
        <v>0</v>
      </c>
    </row>
    <row r="9" spans="2:8" ht="15.75">
      <c r="B9" s="501"/>
      <c r="C9" s="502" t="s">
        <v>360</v>
      </c>
      <c r="D9" s="501" t="s">
        <v>361</v>
      </c>
      <c r="E9" s="376"/>
      <c r="F9" s="375"/>
      <c r="G9" s="501"/>
      <c r="H9" s="501"/>
    </row>
    <row r="10" spans="2:8" ht="15.75">
      <c r="B10" s="501"/>
      <c r="C10" s="502" t="s">
        <v>362</v>
      </c>
      <c r="D10" s="501" t="s">
        <v>363</v>
      </c>
      <c r="E10" s="376"/>
      <c r="F10" s="501"/>
      <c r="G10" s="501"/>
      <c r="H10" s="501"/>
    </row>
    <row r="11" spans="2:8" ht="15.75">
      <c r="B11" s="501"/>
      <c r="C11" s="501"/>
      <c r="D11" s="501"/>
      <c r="E11" s="376"/>
      <c r="F11" s="501"/>
      <c r="G11" s="501"/>
      <c r="H11" s="501"/>
    </row>
    <row r="12" spans="2:8" ht="15.75">
      <c r="B12" s="500" t="s">
        <v>364</v>
      </c>
      <c r="C12" s="602" t="s">
        <v>47</v>
      </c>
      <c r="D12" s="602"/>
      <c r="E12" s="376"/>
      <c r="F12" s="501"/>
      <c r="G12" s="501"/>
      <c r="H12" s="501"/>
    </row>
    <row r="13" spans="2:8" ht="15.75">
      <c r="B13" s="501"/>
      <c r="C13" s="502" t="s">
        <v>360</v>
      </c>
      <c r="D13" s="503" t="s">
        <v>365</v>
      </c>
      <c r="E13" s="376"/>
      <c r="F13" s="376"/>
      <c r="G13" s="501"/>
      <c r="H13" s="501"/>
    </row>
    <row r="14" spans="2:8" ht="15.75">
      <c r="B14" s="501"/>
      <c r="C14" s="502" t="s">
        <v>362</v>
      </c>
      <c r="D14" s="503" t="s">
        <v>51</v>
      </c>
      <c r="E14" s="376"/>
      <c r="F14" s="376"/>
      <c r="G14" s="501"/>
      <c r="H14" s="501"/>
    </row>
    <row r="15" spans="2:8" ht="15.75">
      <c r="B15" s="501"/>
      <c r="C15" s="502" t="s">
        <v>366</v>
      </c>
      <c r="D15" s="503" t="s">
        <v>367</v>
      </c>
      <c r="E15" s="376"/>
      <c r="F15" s="376"/>
      <c r="G15" s="501"/>
      <c r="H15" s="501"/>
    </row>
    <row r="16" spans="2:8" ht="15.75">
      <c r="B16" s="504"/>
      <c r="C16" s="502" t="s">
        <v>368</v>
      </c>
      <c r="D16" s="503" t="s">
        <v>369</v>
      </c>
      <c r="E16" s="375">
        <f>E13+E14-E15</f>
        <v>0</v>
      </c>
      <c r="F16" s="375">
        <f>F13+F14-F15</f>
        <v>0</v>
      </c>
      <c r="G16" s="375">
        <f>G13+G14-G15</f>
        <v>0</v>
      </c>
      <c r="H16" s="375">
        <f>H13+H14-H15</f>
        <v>0</v>
      </c>
    </row>
    <row r="17" spans="2:8" ht="15.75">
      <c r="B17" s="501"/>
      <c r="C17" s="505"/>
      <c r="D17" s="505"/>
      <c r="E17" s="375"/>
      <c r="F17" s="375"/>
      <c r="G17" s="501"/>
      <c r="H17" s="501"/>
    </row>
    <row r="18" spans="2:8" ht="15.75">
      <c r="B18" s="500" t="s">
        <v>370</v>
      </c>
      <c r="C18" s="602" t="s">
        <v>371</v>
      </c>
      <c r="D18" s="602"/>
      <c r="E18" s="375"/>
      <c r="F18" s="375"/>
      <c r="G18" s="501"/>
      <c r="H18" s="501"/>
    </row>
    <row r="19" spans="2:8" ht="15.75">
      <c r="B19" s="501"/>
      <c r="C19" s="602"/>
      <c r="D19" s="602"/>
      <c r="E19" s="376"/>
      <c r="F19" s="501"/>
      <c r="G19" s="501"/>
      <c r="H19" s="501"/>
    </row>
    <row r="20" spans="2:8" ht="20.25" customHeight="1">
      <c r="B20" s="500" t="s">
        <v>372</v>
      </c>
      <c r="C20" s="602" t="s">
        <v>373</v>
      </c>
      <c r="D20" s="602"/>
      <c r="E20" s="376"/>
      <c r="F20" s="501"/>
      <c r="G20" s="501"/>
      <c r="H20" s="501"/>
    </row>
    <row r="21" spans="2:8" ht="15.75">
      <c r="B21" s="500"/>
      <c r="C21" s="502" t="s">
        <v>360</v>
      </c>
      <c r="D21" s="506" t="s">
        <v>374</v>
      </c>
      <c r="E21" s="376"/>
      <c r="F21" s="376"/>
      <c r="G21" s="501"/>
      <c r="H21" s="501"/>
    </row>
    <row r="22" spans="2:8" ht="15.75">
      <c r="B22" s="500"/>
      <c r="C22" s="502" t="s">
        <v>362</v>
      </c>
      <c r="D22" s="506" t="s">
        <v>375</v>
      </c>
      <c r="E22" s="376"/>
      <c r="F22" s="376"/>
      <c r="G22" s="501"/>
      <c r="H22" s="501"/>
    </row>
    <row r="23" spans="2:8" ht="15.75">
      <c r="B23" s="500"/>
      <c r="C23" s="502" t="s">
        <v>366</v>
      </c>
      <c r="D23" s="506" t="s">
        <v>376</v>
      </c>
      <c r="E23" s="376"/>
      <c r="F23" s="376"/>
      <c r="G23" s="501"/>
      <c r="H23" s="501"/>
    </row>
    <row r="24" spans="2:8" ht="15.75">
      <c r="B24" s="500"/>
      <c r="C24" s="502" t="s">
        <v>368</v>
      </c>
      <c r="D24" s="506" t="s">
        <v>377</v>
      </c>
      <c r="E24" s="376"/>
      <c r="F24" s="376"/>
      <c r="G24" s="501"/>
      <c r="H24" s="501"/>
    </row>
    <row r="25" spans="2:8" ht="15.75">
      <c r="B25" s="500"/>
      <c r="C25" s="502" t="s">
        <v>378</v>
      </c>
      <c r="D25" s="506" t="s">
        <v>379</v>
      </c>
      <c r="E25" s="376"/>
      <c r="F25" s="376"/>
      <c r="G25" s="501"/>
      <c r="H25" s="501"/>
    </row>
    <row r="26" spans="2:8" ht="15.75">
      <c r="B26" s="500"/>
      <c r="C26" s="502" t="s">
        <v>380</v>
      </c>
      <c r="D26" s="506" t="s">
        <v>381</v>
      </c>
      <c r="E26" s="376"/>
      <c r="F26" s="376"/>
      <c r="G26" s="501"/>
      <c r="H26" s="501"/>
    </row>
    <row r="27" spans="2:8" ht="15.75">
      <c r="B27" s="500"/>
      <c r="C27" s="502" t="s">
        <v>382</v>
      </c>
      <c r="D27" s="504" t="s">
        <v>383</v>
      </c>
      <c r="E27" s="375">
        <f>SUM(E21:E26)</f>
        <v>0</v>
      </c>
      <c r="F27" s="375">
        <f>SUM(F21:F26)</f>
        <v>0</v>
      </c>
      <c r="G27" s="375">
        <f>SUM(G21:G26)</f>
        <v>0</v>
      </c>
      <c r="H27" s="375">
        <f>SUM(H21:H26)</f>
        <v>0</v>
      </c>
    </row>
    <row r="28" spans="2:8" ht="15.75">
      <c r="B28" s="500"/>
      <c r="C28" s="501"/>
      <c r="D28" s="501"/>
      <c r="E28" s="376"/>
      <c r="F28" s="501"/>
      <c r="G28" s="501"/>
      <c r="H28" s="501"/>
    </row>
    <row r="29" spans="2:8" ht="15.75">
      <c r="B29" s="500" t="s">
        <v>384</v>
      </c>
      <c r="C29" s="602" t="s">
        <v>48</v>
      </c>
      <c r="D29" s="602"/>
      <c r="E29" s="375">
        <f>E8-E16-E18-E27</f>
        <v>0</v>
      </c>
      <c r="F29" s="375">
        <f>F8-F16-F18-F27</f>
        <v>0</v>
      </c>
      <c r="G29" s="375">
        <f>G8-G16-G18-G27</f>
        <v>0</v>
      </c>
      <c r="H29" s="375">
        <f>H8-H16-H18-H27</f>
        <v>0</v>
      </c>
    </row>
    <row r="30" spans="2:8" ht="15.75">
      <c r="B30" s="500"/>
      <c r="C30" s="507"/>
      <c r="D30" s="507"/>
      <c r="E30" s="376"/>
      <c r="F30" s="376"/>
      <c r="G30" s="501"/>
      <c r="H30" s="501"/>
    </row>
    <row r="31" spans="2:8" ht="15.75">
      <c r="B31" s="500" t="s">
        <v>385</v>
      </c>
      <c r="C31" s="602" t="s">
        <v>386</v>
      </c>
      <c r="D31" s="602"/>
      <c r="E31" s="376"/>
      <c r="F31" s="375"/>
      <c r="G31" s="501"/>
      <c r="H31" s="501"/>
    </row>
    <row r="32" spans="2:8" ht="15.75">
      <c r="B32" s="500"/>
      <c r="C32" s="507"/>
      <c r="D32" s="507"/>
      <c r="E32" s="376"/>
      <c r="F32" s="376"/>
      <c r="G32" s="501"/>
      <c r="H32" s="501"/>
    </row>
    <row r="33" spans="2:8" ht="15.75">
      <c r="B33" s="500" t="s">
        <v>387</v>
      </c>
      <c r="C33" s="602" t="s">
        <v>388</v>
      </c>
      <c r="D33" s="602"/>
      <c r="E33" s="375">
        <f>E29-E31</f>
        <v>0</v>
      </c>
      <c r="F33" s="375">
        <f>F29-F31</f>
        <v>0</v>
      </c>
      <c r="G33" s="375">
        <f>G29-G31</f>
        <v>0</v>
      </c>
      <c r="H33" s="375">
        <f>H29-H31</f>
        <v>0</v>
      </c>
    </row>
    <row r="34" spans="2:8" ht="15.75">
      <c r="B34" s="500"/>
      <c r="C34" s="507"/>
      <c r="D34" s="507"/>
      <c r="E34" s="376"/>
      <c r="F34" s="376"/>
      <c r="G34" s="501"/>
      <c r="H34" s="501"/>
    </row>
    <row r="35" spans="2:8" ht="15.75">
      <c r="B35" s="500" t="s">
        <v>389</v>
      </c>
      <c r="C35" s="602" t="s">
        <v>390</v>
      </c>
      <c r="D35" s="602"/>
      <c r="E35" s="376"/>
      <c r="F35" s="376"/>
      <c r="G35" s="501"/>
      <c r="H35" s="501"/>
    </row>
    <row r="36" spans="2:8" ht="15.75">
      <c r="B36" s="500"/>
      <c r="C36" s="502" t="s">
        <v>360</v>
      </c>
      <c r="D36" s="507" t="s">
        <v>391</v>
      </c>
      <c r="E36" s="376"/>
      <c r="F36" s="376"/>
      <c r="G36" s="501"/>
      <c r="H36" s="501"/>
    </row>
    <row r="37" spans="2:8" ht="15.75">
      <c r="B37" s="500"/>
      <c r="C37" s="502" t="s">
        <v>362</v>
      </c>
      <c r="D37" s="507" t="s">
        <v>392</v>
      </c>
      <c r="E37" s="376"/>
      <c r="F37" s="376"/>
      <c r="G37" s="501"/>
      <c r="H37" s="501"/>
    </row>
    <row r="38" spans="2:8" ht="15.75">
      <c r="B38" s="500"/>
      <c r="C38" s="502" t="s">
        <v>366</v>
      </c>
      <c r="D38" s="507" t="s">
        <v>393</v>
      </c>
      <c r="E38" s="376"/>
      <c r="F38" s="376"/>
      <c r="G38" s="501"/>
      <c r="H38" s="501"/>
    </row>
    <row r="39" spans="2:8" ht="15.75">
      <c r="B39" s="500"/>
      <c r="C39" s="502" t="s">
        <v>368</v>
      </c>
      <c r="D39" s="507" t="s">
        <v>394</v>
      </c>
      <c r="E39" s="376"/>
      <c r="F39" s="376"/>
      <c r="G39" s="501"/>
      <c r="H39" s="501"/>
    </row>
    <row r="40" spans="2:8" ht="15.75">
      <c r="B40" s="500"/>
      <c r="C40" s="502" t="s">
        <v>378</v>
      </c>
      <c r="D40" s="504" t="s">
        <v>395</v>
      </c>
      <c r="E40" s="375">
        <f>SUM(E36:E39)</f>
        <v>0</v>
      </c>
      <c r="F40" s="375">
        <f>SUM(F36:F39)</f>
        <v>0</v>
      </c>
      <c r="G40" s="375">
        <f>SUM(G36:G39)</f>
        <v>0</v>
      </c>
      <c r="H40" s="375">
        <f>SUM(H36:H39)</f>
        <v>0</v>
      </c>
    </row>
    <row r="41" spans="2:8" ht="15.75">
      <c r="B41" s="500"/>
      <c r="C41" s="501"/>
      <c r="D41" s="501"/>
      <c r="E41" s="376"/>
      <c r="F41" s="376"/>
      <c r="G41" s="501"/>
      <c r="H41" s="501"/>
    </row>
    <row r="42" spans="2:8" ht="15.75">
      <c r="B42" s="500" t="s">
        <v>396</v>
      </c>
      <c r="C42" s="602" t="s">
        <v>59</v>
      </c>
      <c r="D42" s="602"/>
      <c r="E42" s="376"/>
      <c r="F42" s="376"/>
      <c r="G42" s="501"/>
      <c r="H42" s="501"/>
    </row>
    <row r="43" spans="2:8" ht="15.75">
      <c r="B43" s="500"/>
      <c r="C43" s="602" t="s">
        <v>397</v>
      </c>
      <c r="D43" s="602"/>
      <c r="E43" s="375">
        <f>E33-E40</f>
        <v>0</v>
      </c>
      <c r="F43" s="375">
        <f>F33-F40</f>
        <v>0</v>
      </c>
      <c r="G43" s="375">
        <f>G33-G40</f>
        <v>0</v>
      </c>
      <c r="H43" s="375">
        <f>H33-H40</f>
        <v>0</v>
      </c>
    </row>
    <row r="44" spans="2:8" ht="15.75">
      <c r="B44" s="500"/>
      <c r="C44" s="507"/>
      <c r="D44" s="507"/>
      <c r="E44" s="376"/>
      <c r="F44" s="501"/>
      <c r="G44" s="501"/>
      <c r="H44" s="501"/>
    </row>
    <row r="45" spans="2:8" ht="15.75">
      <c r="B45" s="500" t="s">
        <v>398</v>
      </c>
      <c r="C45" s="611" t="s">
        <v>55</v>
      </c>
      <c r="D45" s="611"/>
      <c r="E45" s="376"/>
      <c r="F45" s="501"/>
      <c r="G45" s="501"/>
      <c r="H45" s="501"/>
    </row>
    <row r="46" spans="2:8" ht="38.25" customHeight="1">
      <c r="B46" s="500"/>
      <c r="C46" s="502" t="s">
        <v>360</v>
      </c>
      <c r="D46" s="507" t="s">
        <v>399</v>
      </c>
      <c r="E46" s="376"/>
      <c r="F46" s="501"/>
      <c r="G46" s="501"/>
      <c r="H46" s="501"/>
    </row>
    <row r="47" spans="2:8" ht="15.75">
      <c r="B47" s="501"/>
      <c r="C47" s="502" t="s">
        <v>362</v>
      </c>
      <c r="D47" s="501" t="s">
        <v>400</v>
      </c>
      <c r="E47" s="376"/>
      <c r="F47" s="375"/>
      <c r="G47" s="501"/>
      <c r="H47" s="501"/>
    </row>
    <row r="48" spans="2:8" ht="15.75">
      <c r="B48" s="501"/>
      <c r="C48" s="502" t="s">
        <v>366</v>
      </c>
      <c r="D48" s="501" t="s">
        <v>401</v>
      </c>
      <c r="E48" s="376"/>
      <c r="F48" s="375"/>
      <c r="G48" s="501"/>
      <c r="H48" s="501"/>
    </row>
    <row r="49" spans="2:8" ht="15.75">
      <c r="B49" s="500"/>
      <c r="C49" s="502" t="s">
        <v>368</v>
      </c>
      <c r="D49" s="507" t="s">
        <v>55</v>
      </c>
      <c r="E49" s="376"/>
      <c r="F49" s="501"/>
      <c r="G49" s="501"/>
      <c r="H49" s="501"/>
    </row>
    <row r="50" spans="2:8" ht="15.75">
      <c r="B50" s="500"/>
      <c r="C50" s="502" t="s">
        <v>378</v>
      </c>
      <c r="D50" s="507" t="s">
        <v>402</v>
      </c>
      <c r="E50" s="375">
        <f>SUM(E46:E49)</f>
        <v>0</v>
      </c>
      <c r="F50" s="375">
        <f>SUM(F46:F49)</f>
        <v>0</v>
      </c>
      <c r="G50" s="375">
        <f>SUM(G46:G49)</f>
        <v>0</v>
      </c>
      <c r="H50" s="375">
        <f>SUM(H46:H49)</f>
        <v>0</v>
      </c>
    </row>
    <row r="51" spans="2:8" ht="15.75">
      <c r="B51" s="500"/>
      <c r="C51" s="507"/>
      <c r="D51" s="507"/>
      <c r="E51" s="376"/>
      <c r="F51" s="376"/>
      <c r="G51" s="501"/>
      <c r="H51" s="501"/>
    </row>
    <row r="52" spans="2:8" ht="15.75">
      <c r="B52" s="500" t="s">
        <v>403</v>
      </c>
      <c r="C52" s="602" t="s">
        <v>404</v>
      </c>
      <c r="D52" s="602"/>
      <c r="E52" s="375"/>
      <c r="F52" s="375"/>
      <c r="G52" s="501"/>
      <c r="H52" s="501"/>
    </row>
    <row r="53" spans="2:8" ht="15.75">
      <c r="B53" s="500"/>
      <c r="C53" s="507"/>
      <c r="D53" s="507"/>
      <c r="E53" s="375"/>
      <c r="F53" s="375"/>
      <c r="G53" s="501"/>
      <c r="H53" s="501"/>
    </row>
    <row r="54" spans="2:8" ht="15.75">
      <c r="B54" s="500" t="s">
        <v>405</v>
      </c>
      <c r="C54" s="602" t="s">
        <v>50</v>
      </c>
      <c r="D54" s="602"/>
      <c r="E54" s="375"/>
      <c r="F54" s="375"/>
      <c r="G54" s="501"/>
      <c r="H54" s="501"/>
    </row>
    <row r="55" spans="2:8" ht="15.75">
      <c r="B55" s="500"/>
      <c r="C55" s="507"/>
      <c r="D55" s="507"/>
      <c r="E55" s="375"/>
      <c r="F55" s="375"/>
      <c r="G55" s="501"/>
      <c r="H55" s="501"/>
    </row>
    <row r="56" spans="2:8" ht="15.75">
      <c r="B56" s="500" t="s">
        <v>406</v>
      </c>
      <c r="C56" s="602" t="s">
        <v>407</v>
      </c>
      <c r="D56" s="602"/>
      <c r="E56" s="375"/>
      <c r="F56" s="375"/>
      <c r="G56" s="501"/>
      <c r="H56" s="501"/>
    </row>
    <row r="57" spans="2:8" ht="15.75">
      <c r="B57" s="500"/>
      <c r="C57" s="507"/>
      <c r="D57" s="507"/>
      <c r="E57" s="375"/>
      <c r="F57" s="375"/>
      <c r="G57" s="501"/>
      <c r="H57" s="501"/>
    </row>
    <row r="58" spans="2:8" ht="15.75">
      <c r="B58" s="500" t="s">
        <v>408</v>
      </c>
      <c r="C58" s="602" t="s">
        <v>108</v>
      </c>
      <c r="D58" s="602"/>
      <c r="E58" s="375"/>
      <c r="F58" s="375"/>
      <c r="G58" s="501"/>
      <c r="H58" s="501"/>
    </row>
    <row r="59" spans="2:8" ht="15.75">
      <c r="B59" s="500"/>
      <c r="C59" s="507"/>
      <c r="D59" s="507"/>
      <c r="E59" s="375"/>
      <c r="F59" s="375"/>
      <c r="G59" s="501"/>
      <c r="H59" s="501"/>
    </row>
    <row r="60" spans="2:8" ht="15.75">
      <c r="B60" s="500" t="s">
        <v>409</v>
      </c>
      <c r="C60" s="602" t="s">
        <v>410</v>
      </c>
      <c r="D60" s="602"/>
      <c r="E60" s="375">
        <f>E43+E50-E52-E54-E56-E58</f>
        <v>0</v>
      </c>
      <c r="F60" s="375">
        <f>F43+F50-F52-F54-F56-F58</f>
        <v>0</v>
      </c>
      <c r="G60" s="375">
        <f>G43+G50-G52-G54-G56-G58</f>
        <v>0</v>
      </c>
      <c r="H60" s="375">
        <f>H43+H50-H52-H54-H56-H58</f>
        <v>0</v>
      </c>
    </row>
    <row r="61" spans="2:8" ht="15.75">
      <c r="B61" s="500"/>
      <c r="C61" s="501"/>
      <c r="D61" s="501"/>
      <c r="E61" s="376"/>
      <c r="F61" s="501"/>
      <c r="G61" s="501"/>
      <c r="H61" s="501"/>
    </row>
    <row r="62" spans="2:8" ht="15.75">
      <c r="B62" s="508">
        <v>1</v>
      </c>
      <c r="C62" s="508" t="s">
        <v>412</v>
      </c>
      <c r="D62" s="508"/>
      <c r="E62" s="455">
        <f>E16+E18+E27-E24</f>
        <v>0</v>
      </c>
      <c r="F62" s="455">
        <f>F16+F18+F27-F24</f>
        <v>0</v>
      </c>
      <c r="G62" s="455">
        <f>G16+G18+G27-G24</f>
        <v>0</v>
      </c>
      <c r="H62" s="455">
        <f>H16+H18+H27-H24</f>
        <v>0</v>
      </c>
    </row>
    <row r="63" spans="2:8" ht="15.75">
      <c r="B63" s="509">
        <v>2</v>
      </c>
      <c r="C63" s="509" t="s">
        <v>413</v>
      </c>
      <c r="D63" s="509"/>
      <c r="E63" s="444">
        <f>E62+E40-E39</f>
        <v>0</v>
      </c>
      <c r="F63" s="444">
        <f>F62+F40-F39</f>
        <v>0</v>
      </c>
      <c r="G63" s="444">
        <f>G62+G40-G39</f>
        <v>0</v>
      </c>
      <c r="H63" s="444">
        <f>H62+H40-H39</f>
        <v>0</v>
      </c>
    </row>
    <row r="64" spans="2:8" ht="15.75">
      <c r="B64" s="510">
        <v>3</v>
      </c>
      <c r="C64" s="510" t="s">
        <v>414</v>
      </c>
      <c r="D64" s="510"/>
      <c r="E64" s="511">
        <f>E63+E39+E24</f>
        <v>0</v>
      </c>
      <c r="F64" s="511">
        <f>F63+F39+F24</f>
        <v>0</v>
      </c>
      <c r="G64" s="511">
        <f>G63+G39+G24</f>
        <v>0</v>
      </c>
      <c r="H64" s="511">
        <f>H63+H39+H24</f>
        <v>0</v>
      </c>
    </row>
    <row r="66" ht="15.75">
      <c r="B66" s="374" t="s">
        <v>519</v>
      </c>
    </row>
  </sheetData>
  <sheetProtection/>
  <mergeCells count="22">
    <mergeCell ref="C45:D45"/>
    <mergeCell ref="C20:D20"/>
    <mergeCell ref="C29:D29"/>
    <mergeCell ref="F6:H6"/>
    <mergeCell ref="B4:H4"/>
    <mergeCell ref="B5:H5"/>
    <mergeCell ref="B6:B7"/>
    <mergeCell ref="C6:D7"/>
    <mergeCell ref="C18:D18"/>
    <mergeCell ref="C19:D19"/>
    <mergeCell ref="C8:D8"/>
    <mergeCell ref="C12:D12"/>
    <mergeCell ref="C58:D58"/>
    <mergeCell ref="C60:D60"/>
    <mergeCell ref="C31:D31"/>
    <mergeCell ref="C33:D33"/>
    <mergeCell ref="C35:D35"/>
    <mergeCell ref="C42:D42"/>
    <mergeCell ref="C54:D54"/>
    <mergeCell ref="C56:D56"/>
    <mergeCell ref="C52:D52"/>
    <mergeCell ref="C43:D43"/>
  </mergeCells>
  <printOptions gridLines="1" horizontalCentered="1" verticalCentered="1"/>
  <pageMargins left="0.5" right="0.5" top="0.5" bottom="0.5" header="0" footer="0"/>
  <pageSetup fitToHeight="0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120"/>
  <sheetViews>
    <sheetView showGridLines="0" zoomScale="90" zoomScaleNormal="90" zoomScalePageLayoutView="0" workbookViewId="0" topLeftCell="A1">
      <selection activeCell="H92" sqref="H92"/>
    </sheetView>
  </sheetViews>
  <sheetFormatPr defaultColWidth="9.140625" defaultRowHeight="12.75"/>
  <cols>
    <col min="1" max="1" width="9.140625" style="378" customWidth="1"/>
    <col min="2" max="2" width="11.57421875" style="378" customWidth="1"/>
    <col min="3" max="3" width="5.8515625" style="409" customWidth="1"/>
    <col min="4" max="4" width="41.421875" style="378" customWidth="1"/>
    <col min="5" max="5" width="15.140625" style="378" hidden="1" customWidth="1"/>
    <col min="6" max="6" width="15.140625" style="410" hidden="1" customWidth="1"/>
    <col min="7" max="8" width="16.140625" style="410" customWidth="1"/>
    <col min="9" max="10" width="16.140625" style="377" customWidth="1"/>
    <col min="11" max="11" width="15.8515625" style="378" customWidth="1"/>
    <col min="12" max="12" width="19.8515625" style="378" customWidth="1"/>
    <col min="13" max="16384" width="9.140625" style="378" customWidth="1"/>
  </cols>
  <sheetData>
    <row r="1" ht="15"/>
    <row r="2" ht="15"/>
    <row r="3" ht="15"/>
    <row r="4" spans="2:12" ht="26.25" customHeight="1">
      <c r="B4" s="623" t="str">
        <f>'P&amp; L Past'!B4:G4</f>
        <v>Name of Union: XYZ Milk Union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</row>
    <row r="5" spans="2:12" ht="39.75" customHeight="1">
      <c r="B5" s="623" t="s">
        <v>421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</row>
    <row r="6" spans="2:12" ht="15">
      <c r="B6" s="625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2:12" ht="15.75">
      <c r="B7" s="616" t="s">
        <v>422</v>
      </c>
      <c r="C7" s="379"/>
      <c r="D7" s="618" t="s">
        <v>10</v>
      </c>
      <c r="E7" s="614" t="str">
        <f>'P&amp; L Past'!E7</f>
        <v>FY 2014 - 15</v>
      </c>
      <c r="F7" s="614"/>
      <c r="G7" s="614" t="str">
        <f>'P&amp; L Past'!F7</f>
        <v>FY 2016 - 17</v>
      </c>
      <c r="H7" s="614"/>
      <c r="I7" s="614" t="str">
        <f>'P&amp; L Past'!G7</f>
        <v>FY 2017-18</v>
      </c>
      <c r="J7" s="615"/>
      <c r="K7" s="614" t="str">
        <f>'P&amp; L Past'!H7</f>
        <v>FY 2018-19</v>
      </c>
      <c r="L7" s="615"/>
    </row>
    <row r="8" spans="2:12" ht="15.75">
      <c r="B8" s="617"/>
      <c r="C8" s="380"/>
      <c r="D8" s="619"/>
      <c r="E8" s="614" t="s">
        <v>423</v>
      </c>
      <c r="F8" s="614"/>
      <c r="G8" s="614" t="s">
        <v>423</v>
      </c>
      <c r="H8" s="614"/>
      <c r="I8" s="614" t="s">
        <v>423</v>
      </c>
      <c r="J8" s="615"/>
      <c r="K8" s="614" t="s">
        <v>423</v>
      </c>
      <c r="L8" s="615"/>
    </row>
    <row r="9" spans="2:12" ht="16.5">
      <c r="B9" s="424" t="s">
        <v>358</v>
      </c>
      <c r="C9" s="381"/>
      <c r="D9" s="382" t="s">
        <v>424</v>
      </c>
      <c r="E9" s="384"/>
      <c r="F9" s="383"/>
      <c r="G9" s="384"/>
      <c r="H9" s="383"/>
      <c r="I9" s="384"/>
      <c r="J9" s="425"/>
      <c r="K9" s="384"/>
      <c r="L9" s="425"/>
    </row>
    <row r="10" spans="2:12" ht="16.5">
      <c r="B10" s="426"/>
      <c r="C10" s="385"/>
      <c r="D10" s="382"/>
      <c r="E10" s="384"/>
      <c r="F10" s="383"/>
      <c r="G10" s="384"/>
      <c r="H10" s="383"/>
      <c r="I10" s="384"/>
      <c r="J10" s="425"/>
      <c r="K10" s="384"/>
      <c r="L10" s="425"/>
    </row>
    <row r="11" spans="2:12" ht="15.75">
      <c r="B11" s="427" t="s">
        <v>396</v>
      </c>
      <c r="C11" s="386"/>
      <c r="D11" s="387" t="s">
        <v>425</v>
      </c>
      <c r="E11" s="387"/>
      <c r="F11" s="388"/>
      <c r="G11" s="387"/>
      <c r="H11" s="388"/>
      <c r="I11" s="387"/>
      <c r="J11" s="428"/>
      <c r="K11" s="387"/>
      <c r="L11" s="428"/>
    </row>
    <row r="12" spans="2:12" ht="15.75">
      <c r="B12" s="426"/>
      <c r="C12" s="385" t="s">
        <v>360</v>
      </c>
      <c r="D12" s="389" t="s">
        <v>426</v>
      </c>
      <c r="E12" s="418"/>
      <c r="F12" s="390"/>
      <c r="G12" s="418"/>
      <c r="H12" s="390"/>
      <c r="I12" s="418"/>
      <c r="J12" s="429"/>
      <c r="K12" s="418"/>
      <c r="L12" s="429"/>
    </row>
    <row r="13" spans="2:12" s="391" customFormat="1" ht="15.75">
      <c r="B13" s="430"/>
      <c r="C13" s="385" t="s">
        <v>362</v>
      </c>
      <c r="D13" s="389" t="s">
        <v>427</v>
      </c>
      <c r="E13" s="418"/>
      <c r="F13" s="390"/>
      <c r="G13" s="418"/>
      <c r="H13" s="390"/>
      <c r="I13" s="418"/>
      <c r="J13" s="429"/>
      <c r="K13" s="418"/>
      <c r="L13" s="429"/>
    </row>
    <row r="14" spans="2:12" ht="15.75">
      <c r="B14" s="426"/>
      <c r="C14" s="385" t="s">
        <v>366</v>
      </c>
      <c r="D14" s="392" t="s">
        <v>1</v>
      </c>
      <c r="E14" s="392"/>
      <c r="F14" s="393">
        <f>SUM(E12:E13)</f>
        <v>0</v>
      </c>
      <c r="G14" s="392"/>
      <c r="H14" s="393">
        <f>SUM(G12:G13)</f>
        <v>0</v>
      </c>
      <c r="I14" s="392"/>
      <c r="J14" s="431">
        <f>SUM(I12:I13)</f>
        <v>0</v>
      </c>
      <c r="K14" s="392"/>
      <c r="L14" s="431">
        <f>SUM(K12:K13)</f>
        <v>0</v>
      </c>
    </row>
    <row r="15" spans="2:12" ht="15.75">
      <c r="B15" s="427" t="s">
        <v>428</v>
      </c>
      <c r="C15" s="386"/>
      <c r="D15" s="387" t="s">
        <v>429</v>
      </c>
      <c r="E15" s="387"/>
      <c r="F15" s="393"/>
      <c r="G15" s="387"/>
      <c r="H15" s="393"/>
      <c r="I15" s="387"/>
      <c r="J15" s="431"/>
      <c r="K15" s="387"/>
      <c r="L15" s="431"/>
    </row>
    <row r="16" spans="2:12" s="391" customFormat="1" ht="15.75">
      <c r="B16" s="427"/>
      <c r="C16" s="386"/>
      <c r="D16" s="389"/>
      <c r="E16" s="389"/>
      <c r="F16" s="390"/>
      <c r="G16" s="389"/>
      <c r="H16" s="390"/>
      <c r="I16" s="389"/>
      <c r="J16" s="429"/>
      <c r="K16" s="389"/>
      <c r="L16" s="429"/>
    </row>
    <row r="17" spans="2:12" s="391" customFormat="1" ht="15.75">
      <c r="B17" s="427"/>
      <c r="C17" s="385" t="s">
        <v>360</v>
      </c>
      <c r="D17" s="389" t="s">
        <v>430</v>
      </c>
      <c r="E17" s="418"/>
      <c r="F17" s="390"/>
      <c r="G17" s="418"/>
      <c r="H17" s="390"/>
      <c r="I17" s="418"/>
      <c r="J17" s="429"/>
      <c r="K17" s="418"/>
      <c r="L17" s="429"/>
    </row>
    <row r="18" spans="2:12" s="391" customFormat="1" ht="15.75">
      <c r="B18" s="427"/>
      <c r="C18" s="385" t="s">
        <v>362</v>
      </c>
      <c r="D18" s="389" t="s">
        <v>431</v>
      </c>
      <c r="E18" s="418"/>
      <c r="F18" s="390"/>
      <c r="G18" s="418"/>
      <c r="H18" s="390"/>
      <c r="I18" s="418"/>
      <c r="J18" s="429"/>
      <c r="K18" s="418"/>
      <c r="L18" s="429"/>
    </row>
    <row r="19" spans="2:12" s="391" customFormat="1" ht="15.75">
      <c r="B19" s="427"/>
      <c r="C19" s="385" t="s">
        <v>366</v>
      </c>
      <c r="D19" s="389" t="s">
        <v>432</v>
      </c>
      <c r="E19" s="418"/>
      <c r="F19" s="393"/>
      <c r="G19" s="418"/>
      <c r="H19" s="393"/>
      <c r="I19" s="418"/>
      <c r="J19" s="431"/>
      <c r="K19" s="418"/>
      <c r="L19" s="431"/>
    </row>
    <row r="20" spans="2:12" s="391" customFormat="1" ht="15.75">
      <c r="B20" s="427"/>
      <c r="C20" s="386"/>
      <c r="D20" s="389"/>
      <c r="E20" s="389"/>
      <c r="F20" s="393"/>
      <c r="G20" s="389"/>
      <c r="H20" s="393"/>
      <c r="I20" s="389"/>
      <c r="J20" s="431"/>
      <c r="K20" s="389"/>
      <c r="L20" s="431"/>
    </row>
    <row r="21" spans="2:12" ht="15.75">
      <c r="B21" s="427"/>
      <c r="C21" s="385" t="s">
        <v>368</v>
      </c>
      <c r="D21" s="392" t="s">
        <v>1</v>
      </c>
      <c r="E21" s="392"/>
      <c r="F21" s="393">
        <f>SUM(E17:E20)</f>
        <v>0</v>
      </c>
      <c r="G21" s="392"/>
      <c r="H21" s="393">
        <f>SUM(G17:G20)</f>
        <v>0</v>
      </c>
      <c r="I21" s="392"/>
      <c r="J21" s="431">
        <f>SUM(I17:I20)</f>
        <v>0</v>
      </c>
      <c r="K21" s="392"/>
      <c r="L21" s="431">
        <f>SUM(K17:K20)</f>
        <v>0</v>
      </c>
    </row>
    <row r="22" spans="2:12" ht="15.75">
      <c r="B22" s="427" t="s">
        <v>433</v>
      </c>
      <c r="C22" s="386"/>
      <c r="D22" s="387" t="s">
        <v>434</v>
      </c>
      <c r="E22" s="387"/>
      <c r="F22" s="419"/>
      <c r="G22" s="387"/>
      <c r="H22" s="419">
        <v>0</v>
      </c>
      <c r="I22" s="387"/>
      <c r="J22" s="432">
        <v>0</v>
      </c>
      <c r="K22" s="387"/>
      <c r="L22" s="432">
        <v>0</v>
      </c>
    </row>
    <row r="23" spans="2:13" ht="15.75">
      <c r="B23" s="427" t="s">
        <v>435</v>
      </c>
      <c r="C23" s="386"/>
      <c r="D23" s="387" t="s">
        <v>436</v>
      </c>
      <c r="E23" s="387"/>
      <c r="F23" s="420"/>
      <c r="G23" s="387"/>
      <c r="H23" s="420">
        <f>H22+H21+H14</f>
        <v>0</v>
      </c>
      <c r="I23" s="387"/>
      <c r="J23" s="433">
        <f>J22+J21+J14</f>
        <v>0</v>
      </c>
      <c r="K23" s="387"/>
      <c r="L23" s="433">
        <f>L22+L21+L14</f>
        <v>0</v>
      </c>
      <c r="M23" s="394"/>
    </row>
    <row r="24" spans="2:12" ht="15.75">
      <c r="B24" s="427" t="s">
        <v>437</v>
      </c>
      <c r="C24" s="386"/>
      <c r="D24" s="387" t="s">
        <v>438</v>
      </c>
      <c r="E24" s="387"/>
      <c r="F24" s="420"/>
      <c r="G24" s="387"/>
      <c r="H24" s="420">
        <v>0</v>
      </c>
      <c r="I24" s="387"/>
      <c r="J24" s="433">
        <v>0</v>
      </c>
      <c r="K24" s="387"/>
      <c r="L24" s="433">
        <v>0</v>
      </c>
    </row>
    <row r="25" spans="2:12" ht="15.75">
      <c r="B25" s="427" t="s">
        <v>439</v>
      </c>
      <c r="C25" s="386"/>
      <c r="D25" s="387" t="s">
        <v>440</v>
      </c>
      <c r="E25" s="387"/>
      <c r="F25" s="420"/>
      <c r="G25" s="387"/>
      <c r="H25" s="420">
        <v>0</v>
      </c>
      <c r="I25" s="387"/>
      <c r="J25" s="433">
        <v>0</v>
      </c>
      <c r="K25" s="387"/>
      <c r="L25" s="433">
        <v>0</v>
      </c>
    </row>
    <row r="26" spans="2:12" ht="15.75">
      <c r="B26" s="427" t="s">
        <v>441</v>
      </c>
      <c r="C26" s="386"/>
      <c r="D26" s="387" t="s">
        <v>442</v>
      </c>
      <c r="E26" s="387"/>
      <c r="F26" s="393"/>
      <c r="G26" s="387"/>
      <c r="H26" s="393"/>
      <c r="I26" s="387"/>
      <c r="J26" s="431"/>
      <c r="K26" s="387"/>
      <c r="L26" s="431"/>
    </row>
    <row r="27" spans="2:12" s="391" customFormat="1" ht="15.75">
      <c r="B27" s="427"/>
      <c r="C27" s="385" t="s">
        <v>360</v>
      </c>
      <c r="D27" s="395" t="s">
        <v>443</v>
      </c>
      <c r="E27" s="418"/>
      <c r="F27" s="390"/>
      <c r="G27" s="418">
        <v>0</v>
      </c>
      <c r="H27" s="390"/>
      <c r="I27" s="418">
        <v>0</v>
      </c>
      <c r="J27" s="429"/>
      <c r="K27" s="418">
        <v>0</v>
      </c>
      <c r="L27" s="429"/>
    </row>
    <row r="28" spans="2:12" s="391" customFormat="1" ht="15.75">
      <c r="B28" s="427"/>
      <c r="C28" s="385" t="s">
        <v>362</v>
      </c>
      <c r="D28" s="395" t="s">
        <v>444</v>
      </c>
      <c r="E28" s="418"/>
      <c r="F28" s="390"/>
      <c r="G28" s="418">
        <v>0</v>
      </c>
      <c r="H28" s="390"/>
      <c r="I28" s="418">
        <v>0</v>
      </c>
      <c r="J28" s="429"/>
      <c r="K28" s="418">
        <v>0</v>
      </c>
      <c r="L28" s="429"/>
    </row>
    <row r="29" spans="2:12" s="391" customFormat="1" ht="15.75">
      <c r="B29" s="427"/>
      <c r="C29" s="385" t="s">
        <v>366</v>
      </c>
      <c r="D29" s="395" t="s">
        <v>445</v>
      </c>
      <c r="E29" s="389"/>
      <c r="F29" s="393">
        <f>E27+E28</f>
        <v>0</v>
      </c>
      <c r="G29" s="389"/>
      <c r="H29" s="393">
        <f>G27+G28</f>
        <v>0</v>
      </c>
      <c r="I29" s="389"/>
      <c r="J29" s="431">
        <f>I27+I28</f>
        <v>0</v>
      </c>
      <c r="K29" s="389"/>
      <c r="L29" s="431">
        <f>K27+K28</f>
        <v>0</v>
      </c>
    </row>
    <row r="30" spans="2:12" s="391" customFormat="1" ht="15.75">
      <c r="B30" s="427"/>
      <c r="C30" s="385" t="s">
        <v>368</v>
      </c>
      <c r="D30" s="395" t="s">
        <v>446</v>
      </c>
      <c r="E30" s="389"/>
      <c r="F30" s="419"/>
      <c r="G30" s="389"/>
      <c r="H30" s="419">
        <v>0</v>
      </c>
      <c r="I30" s="389"/>
      <c r="J30" s="432">
        <v>0</v>
      </c>
      <c r="K30" s="389"/>
      <c r="L30" s="432">
        <v>0</v>
      </c>
    </row>
    <row r="31" spans="2:12" ht="15.75">
      <c r="B31" s="427"/>
      <c r="C31" s="396" t="s">
        <v>378</v>
      </c>
      <c r="D31" s="392" t="s">
        <v>1</v>
      </c>
      <c r="E31" s="392"/>
      <c r="F31" s="393">
        <f>F30+F29</f>
        <v>0</v>
      </c>
      <c r="G31" s="392"/>
      <c r="H31" s="393">
        <f>H30+H29</f>
        <v>0</v>
      </c>
      <c r="I31" s="392"/>
      <c r="J31" s="431">
        <f>J30+J29</f>
        <v>0</v>
      </c>
      <c r="K31" s="392"/>
      <c r="L31" s="431">
        <f>L30+L29</f>
        <v>0</v>
      </c>
    </row>
    <row r="32" spans="2:12" ht="15.75">
      <c r="B32" s="427" t="s">
        <v>447</v>
      </c>
      <c r="C32" s="386"/>
      <c r="D32" s="387" t="s">
        <v>448</v>
      </c>
      <c r="E32" s="387"/>
      <c r="F32" s="393"/>
      <c r="G32" s="387"/>
      <c r="H32" s="393"/>
      <c r="I32" s="387"/>
      <c r="J32" s="431"/>
      <c r="K32" s="387"/>
      <c r="L32" s="431"/>
    </row>
    <row r="33" spans="2:12" s="391" customFormat="1" ht="15.75">
      <c r="B33" s="427"/>
      <c r="C33" s="385" t="s">
        <v>360</v>
      </c>
      <c r="D33" s="395" t="s">
        <v>443</v>
      </c>
      <c r="E33" s="418"/>
      <c r="F33" s="393"/>
      <c r="G33" s="418">
        <v>0</v>
      </c>
      <c r="H33" s="393"/>
      <c r="I33" s="418">
        <v>0</v>
      </c>
      <c r="J33" s="431"/>
      <c r="K33" s="418">
        <v>0</v>
      </c>
      <c r="L33" s="431"/>
    </row>
    <row r="34" spans="2:12" s="391" customFormat="1" ht="15.75">
      <c r="B34" s="427"/>
      <c r="C34" s="385" t="s">
        <v>362</v>
      </c>
      <c r="D34" s="395" t="s">
        <v>444</v>
      </c>
      <c r="E34" s="418"/>
      <c r="F34" s="393"/>
      <c r="G34" s="418">
        <v>0</v>
      </c>
      <c r="H34" s="393"/>
      <c r="I34" s="418">
        <v>0</v>
      </c>
      <c r="J34" s="431"/>
      <c r="K34" s="418">
        <v>0</v>
      </c>
      <c r="L34" s="431"/>
    </row>
    <row r="35" spans="2:12" s="391" customFormat="1" ht="15.75">
      <c r="B35" s="427"/>
      <c r="C35" s="385" t="s">
        <v>366</v>
      </c>
      <c r="D35" s="397" t="s">
        <v>449</v>
      </c>
      <c r="E35" s="389"/>
      <c r="F35" s="393">
        <f>E33+E34</f>
        <v>0</v>
      </c>
      <c r="G35" s="389"/>
      <c r="H35" s="393">
        <f>G33+G34</f>
        <v>0</v>
      </c>
      <c r="I35" s="389"/>
      <c r="J35" s="431">
        <f>I33+I34</f>
        <v>0</v>
      </c>
      <c r="K35" s="389"/>
      <c r="L35" s="431">
        <f>K33+K34</f>
        <v>0</v>
      </c>
    </row>
    <row r="36" spans="2:12" s="391" customFormat="1" ht="15.75">
      <c r="B36" s="427"/>
      <c r="C36" s="385" t="s">
        <v>368</v>
      </c>
      <c r="D36" s="389" t="s">
        <v>446</v>
      </c>
      <c r="E36" s="389"/>
      <c r="F36" s="419"/>
      <c r="G36" s="389"/>
      <c r="H36" s="420">
        <v>0</v>
      </c>
      <c r="I36" s="389"/>
      <c r="J36" s="433">
        <v>0</v>
      </c>
      <c r="K36" s="389"/>
      <c r="L36" s="433">
        <v>0</v>
      </c>
    </row>
    <row r="37" spans="2:12" ht="15.75">
      <c r="B37" s="427"/>
      <c r="C37" s="396" t="s">
        <v>378</v>
      </c>
      <c r="D37" s="392" t="s">
        <v>1</v>
      </c>
      <c r="E37" s="392"/>
      <c r="F37" s="393">
        <f>F36+F35</f>
        <v>0</v>
      </c>
      <c r="G37" s="392"/>
      <c r="H37" s="393">
        <f>H36+H35</f>
        <v>0</v>
      </c>
      <c r="I37" s="392"/>
      <c r="J37" s="431">
        <f>J36+J35</f>
        <v>0</v>
      </c>
      <c r="K37" s="392"/>
      <c r="L37" s="431">
        <f>L36+L35</f>
        <v>0</v>
      </c>
    </row>
    <row r="38" spans="2:12" ht="15.75">
      <c r="B38" s="427" t="s">
        <v>450</v>
      </c>
      <c r="C38" s="386"/>
      <c r="D38" s="387" t="s">
        <v>451</v>
      </c>
      <c r="E38" s="387"/>
      <c r="F38" s="393">
        <f>F37+F31</f>
        <v>0</v>
      </c>
      <c r="G38" s="387"/>
      <c r="H38" s="393">
        <f>H37+H31</f>
        <v>0</v>
      </c>
      <c r="I38" s="387"/>
      <c r="J38" s="431">
        <f>J37+J31</f>
        <v>0</v>
      </c>
      <c r="K38" s="387"/>
      <c r="L38" s="431">
        <f>L37+L31</f>
        <v>0</v>
      </c>
    </row>
    <row r="39" spans="2:12" ht="15.75">
      <c r="B39" s="427"/>
      <c r="C39" s="386"/>
      <c r="D39" s="387"/>
      <c r="E39" s="387"/>
      <c r="F39" s="393"/>
      <c r="G39" s="387"/>
      <c r="H39" s="393"/>
      <c r="I39" s="387"/>
      <c r="J39" s="431"/>
      <c r="K39" s="387"/>
      <c r="L39" s="431"/>
    </row>
    <row r="40" spans="2:12" ht="15.75">
      <c r="B40" s="427" t="s">
        <v>452</v>
      </c>
      <c r="C40" s="386"/>
      <c r="D40" s="387" t="s">
        <v>453</v>
      </c>
      <c r="E40" s="387"/>
      <c r="F40" s="393"/>
      <c r="G40" s="387"/>
      <c r="H40" s="393"/>
      <c r="I40" s="387"/>
      <c r="J40" s="431"/>
      <c r="K40" s="387"/>
      <c r="L40" s="431"/>
    </row>
    <row r="41" spans="2:12" ht="15.75">
      <c r="B41" s="427"/>
      <c r="C41" s="385" t="s">
        <v>360</v>
      </c>
      <c r="D41" s="395" t="s">
        <v>454</v>
      </c>
      <c r="E41" s="418"/>
      <c r="F41" s="393"/>
      <c r="G41" s="418">
        <v>0</v>
      </c>
      <c r="H41" s="393"/>
      <c r="I41" s="418">
        <v>0</v>
      </c>
      <c r="J41" s="431"/>
      <c r="K41" s="418">
        <v>0</v>
      </c>
      <c r="L41" s="431"/>
    </row>
    <row r="42" spans="2:12" ht="15.75">
      <c r="B42" s="427"/>
      <c r="C42" s="385" t="s">
        <v>362</v>
      </c>
      <c r="D42" s="395" t="s">
        <v>455</v>
      </c>
      <c r="E42" s="418"/>
      <c r="F42" s="393"/>
      <c r="G42" s="418">
        <v>0</v>
      </c>
      <c r="H42" s="393"/>
      <c r="I42" s="418">
        <v>0</v>
      </c>
      <c r="J42" s="431"/>
      <c r="K42" s="418">
        <v>0</v>
      </c>
      <c r="L42" s="431"/>
    </row>
    <row r="43" spans="2:12" ht="15.75">
      <c r="B43" s="427"/>
      <c r="C43" s="385" t="s">
        <v>366</v>
      </c>
      <c r="D43" s="395" t="s">
        <v>1</v>
      </c>
      <c r="E43" s="387"/>
      <c r="F43" s="393">
        <f>E42+E41</f>
        <v>0</v>
      </c>
      <c r="G43" s="387"/>
      <c r="H43" s="393">
        <f>G42+G41</f>
        <v>0</v>
      </c>
      <c r="I43" s="387"/>
      <c r="J43" s="431">
        <f>I42+I41</f>
        <v>0</v>
      </c>
      <c r="K43" s="387"/>
      <c r="L43" s="431">
        <f>K42+K41</f>
        <v>0</v>
      </c>
    </row>
    <row r="44" spans="2:12" ht="15.75">
      <c r="B44" s="427" t="s">
        <v>456</v>
      </c>
      <c r="C44" s="386"/>
      <c r="D44" s="387" t="s">
        <v>457</v>
      </c>
      <c r="E44" s="387"/>
      <c r="F44" s="420"/>
      <c r="G44" s="387"/>
      <c r="H44" s="420">
        <v>0</v>
      </c>
      <c r="I44" s="387"/>
      <c r="J44" s="433">
        <v>0</v>
      </c>
      <c r="K44" s="387"/>
      <c r="L44" s="433">
        <v>0</v>
      </c>
    </row>
    <row r="45" spans="2:12" ht="15.75">
      <c r="B45" s="426"/>
      <c r="C45" s="385"/>
      <c r="D45" s="387"/>
      <c r="E45" s="387"/>
      <c r="F45" s="393"/>
      <c r="G45" s="387"/>
      <c r="H45" s="393"/>
      <c r="I45" s="387"/>
      <c r="J45" s="431"/>
      <c r="K45" s="387"/>
      <c r="L45" s="431"/>
    </row>
    <row r="46" spans="2:12" ht="47.25" customHeight="1">
      <c r="B46" s="427" t="s">
        <v>458</v>
      </c>
      <c r="C46" s="385"/>
      <c r="D46" s="387" t="s">
        <v>459</v>
      </c>
      <c r="E46" s="387"/>
      <c r="F46" s="393">
        <f>F38+F23+F25+F24+F44+F43</f>
        <v>0</v>
      </c>
      <c r="G46" s="387"/>
      <c r="H46" s="393">
        <f>H38+H23+H25+H24+H44+H43</f>
        <v>0</v>
      </c>
      <c r="I46" s="387"/>
      <c r="J46" s="431">
        <f>J38+J23+J25+J24+J44+J43</f>
        <v>0</v>
      </c>
      <c r="K46" s="387"/>
      <c r="L46" s="431">
        <f>L38+L23+L25+L24+L44+L43</f>
        <v>0</v>
      </c>
    </row>
    <row r="47" spans="2:12" ht="15.75">
      <c r="B47" s="426"/>
      <c r="C47" s="385"/>
      <c r="D47" s="398"/>
      <c r="E47" s="398"/>
      <c r="F47" s="393"/>
      <c r="G47" s="398"/>
      <c r="H47" s="393"/>
      <c r="I47" s="398"/>
      <c r="J47" s="431"/>
      <c r="K47" s="398"/>
      <c r="L47" s="431"/>
    </row>
    <row r="48" spans="2:12" ht="16.5">
      <c r="B48" s="424" t="s">
        <v>364</v>
      </c>
      <c r="C48" s="381"/>
      <c r="D48" s="399" t="s">
        <v>460</v>
      </c>
      <c r="E48" s="401"/>
      <c r="F48" s="400"/>
      <c r="G48" s="401"/>
      <c r="H48" s="400"/>
      <c r="I48" s="401"/>
      <c r="J48" s="434"/>
      <c r="K48" s="401"/>
      <c r="L48" s="434"/>
    </row>
    <row r="49" spans="2:12" ht="15.75">
      <c r="B49" s="426"/>
      <c r="C49" s="385"/>
      <c r="D49" s="399"/>
      <c r="E49" s="401"/>
      <c r="F49" s="400"/>
      <c r="G49" s="401"/>
      <c r="H49" s="400"/>
      <c r="I49" s="401"/>
      <c r="J49" s="434"/>
      <c r="K49" s="401"/>
      <c r="L49" s="434"/>
    </row>
    <row r="50" spans="2:12" ht="15.75">
      <c r="B50" s="427" t="s">
        <v>396</v>
      </c>
      <c r="C50" s="386"/>
      <c r="D50" s="387" t="s">
        <v>461</v>
      </c>
      <c r="E50" s="387"/>
      <c r="F50" s="393"/>
      <c r="G50" s="387"/>
      <c r="H50" s="393"/>
      <c r="I50" s="387"/>
      <c r="J50" s="431"/>
      <c r="K50" s="387"/>
      <c r="L50" s="431"/>
    </row>
    <row r="51" spans="2:12" ht="15.75">
      <c r="B51" s="427"/>
      <c r="C51" s="396" t="s">
        <v>360</v>
      </c>
      <c r="D51" s="389" t="s">
        <v>462</v>
      </c>
      <c r="E51" s="418"/>
      <c r="F51" s="390"/>
      <c r="G51" s="418">
        <v>0</v>
      </c>
      <c r="H51" s="390"/>
      <c r="I51" s="418">
        <v>0</v>
      </c>
      <c r="J51" s="429"/>
      <c r="K51" s="418">
        <v>0</v>
      </c>
      <c r="L51" s="429"/>
    </row>
    <row r="52" spans="2:12" ht="15.75">
      <c r="B52" s="427"/>
      <c r="C52" s="396" t="s">
        <v>362</v>
      </c>
      <c r="D52" s="389" t="s">
        <v>463</v>
      </c>
      <c r="E52" s="418"/>
      <c r="F52" s="390"/>
      <c r="G52" s="418">
        <v>0</v>
      </c>
      <c r="H52" s="390"/>
      <c r="I52" s="418">
        <v>0</v>
      </c>
      <c r="J52" s="429"/>
      <c r="K52" s="418">
        <v>0</v>
      </c>
      <c r="L52" s="429"/>
    </row>
    <row r="53" spans="2:12" s="402" customFormat="1" ht="15.75">
      <c r="B53" s="427"/>
      <c r="C53" s="396" t="s">
        <v>366</v>
      </c>
      <c r="D53" s="389" t="s">
        <v>464</v>
      </c>
      <c r="E53" s="398"/>
      <c r="F53" s="400">
        <f>E51-E52</f>
        <v>0</v>
      </c>
      <c r="G53" s="398"/>
      <c r="H53" s="400">
        <f>G51-G52</f>
        <v>0</v>
      </c>
      <c r="I53" s="398"/>
      <c r="J53" s="434">
        <f>I51-I52</f>
        <v>0</v>
      </c>
      <c r="K53" s="398"/>
      <c r="L53" s="434">
        <f>K51-K52</f>
        <v>0</v>
      </c>
    </row>
    <row r="54" spans="2:12" s="402" customFormat="1" ht="15.75">
      <c r="B54" s="427" t="s">
        <v>428</v>
      </c>
      <c r="C54" s="396"/>
      <c r="D54" s="387" t="s">
        <v>465</v>
      </c>
      <c r="E54" s="398"/>
      <c r="F54" s="421"/>
      <c r="G54" s="398"/>
      <c r="H54" s="421">
        <v>0</v>
      </c>
      <c r="I54" s="398"/>
      <c r="J54" s="435">
        <v>0</v>
      </c>
      <c r="K54" s="398"/>
      <c r="L54" s="435">
        <v>0</v>
      </c>
    </row>
    <row r="55" spans="2:12" s="402" customFormat="1" ht="15.75">
      <c r="B55" s="427" t="s">
        <v>433</v>
      </c>
      <c r="C55" s="396"/>
      <c r="D55" s="387" t="s">
        <v>466</v>
      </c>
      <c r="E55" s="387"/>
      <c r="F55" s="419"/>
      <c r="G55" s="387"/>
      <c r="H55" s="419">
        <v>0</v>
      </c>
      <c r="I55" s="387"/>
      <c r="J55" s="432">
        <v>0</v>
      </c>
      <c r="K55" s="387"/>
      <c r="L55" s="432">
        <v>0</v>
      </c>
    </row>
    <row r="56" spans="2:12" ht="15.75">
      <c r="B56" s="427" t="s">
        <v>435</v>
      </c>
      <c r="C56" s="396"/>
      <c r="D56" s="399" t="s">
        <v>467</v>
      </c>
      <c r="E56" s="401"/>
      <c r="F56" s="393"/>
      <c r="G56" s="401"/>
      <c r="H56" s="393"/>
      <c r="I56" s="401"/>
      <c r="J56" s="431"/>
      <c r="K56" s="401"/>
      <c r="L56" s="431"/>
    </row>
    <row r="57" spans="2:12" ht="15.75">
      <c r="B57" s="427"/>
      <c r="C57" s="396" t="s">
        <v>360</v>
      </c>
      <c r="D57" s="397" t="s">
        <v>468</v>
      </c>
      <c r="E57" s="389"/>
      <c r="F57" s="419"/>
      <c r="G57" s="389"/>
      <c r="H57" s="419">
        <v>0</v>
      </c>
      <c r="I57" s="389"/>
      <c r="J57" s="432">
        <v>0</v>
      </c>
      <c r="K57" s="389"/>
      <c r="L57" s="432">
        <v>0</v>
      </c>
    </row>
    <row r="58" spans="2:12" ht="15.75">
      <c r="B58" s="427"/>
      <c r="C58" s="396"/>
      <c r="D58" s="397" t="s">
        <v>469</v>
      </c>
      <c r="E58" s="389"/>
      <c r="F58" s="390"/>
      <c r="G58" s="389"/>
      <c r="H58" s="390"/>
      <c r="I58" s="389"/>
      <c r="J58" s="429"/>
      <c r="K58" s="389"/>
      <c r="L58" s="429"/>
    </row>
    <row r="59" spans="2:12" ht="15.75">
      <c r="B59" s="427"/>
      <c r="C59" s="396" t="s">
        <v>362</v>
      </c>
      <c r="D59" s="395" t="s">
        <v>470</v>
      </c>
      <c r="E59" s="418"/>
      <c r="F59" s="390"/>
      <c r="G59" s="418">
        <v>0</v>
      </c>
      <c r="H59" s="390"/>
      <c r="I59" s="418">
        <v>0</v>
      </c>
      <c r="J59" s="429"/>
      <c r="K59" s="418">
        <v>0</v>
      </c>
      <c r="L59" s="429"/>
    </row>
    <row r="60" spans="2:12" ht="15.75">
      <c r="B60" s="427"/>
      <c r="C60" s="396" t="s">
        <v>366</v>
      </c>
      <c r="D60" s="395" t="s">
        <v>471</v>
      </c>
      <c r="E60" s="418"/>
      <c r="F60" s="390"/>
      <c r="G60" s="418">
        <v>0</v>
      </c>
      <c r="H60" s="390"/>
      <c r="I60" s="418">
        <v>0</v>
      </c>
      <c r="J60" s="429"/>
      <c r="K60" s="418">
        <v>0</v>
      </c>
      <c r="L60" s="429"/>
    </row>
    <row r="61" spans="2:12" ht="15.75">
      <c r="B61" s="427"/>
      <c r="C61" s="396" t="s">
        <v>368</v>
      </c>
      <c r="D61" s="395" t="s">
        <v>472</v>
      </c>
      <c r="E61" s="418"/>
      <c r="F61" s="390"/>
      <c r="G61" s="418">
        <v>0</v>
      </c>
      <c r="H61" s="390"/>
      <c r="I61" s="418">
        <v>0</v>
      </c>
      <c r="J61" s="429"/>
      <c r="K61" s="418">
        <v>0</v>
      </c>
      <c r="L61" s="429"/>
    </row>
    <row r="62" spans="2:12" ht="15.75">
      <c r="B62" s="427"/>
      <c r="C62" s="396" t="s">
        <v>378</v>
      </c>
      <c r="D62" s="395" t="s">
        <v>473</v>
      </c>
      <c r="E62" s="418"/>
      <c r="F62" s="390"/>
      <c r="G62" s="418">
        <v>0</v>
      </c>
      <c r="H62" s="390"/>
      <c r="I62" s="418">
        <v>0</v>
      </c>
      <c r="J62" s="429"/>
      <c r="K62" s="418">
        <v>0</v>
      </c>
      <c r="L62" s="429"/>
    </row>
    <row r="63" spans="2:12" ht="15.75">
      <c r="B63" s="427"/>
      <c r="C63" s="396" t="s">
        <v>380</v>
      </c>
      <c r="D63" s="395" t="s">
        <v>474</v>
      </c>
      <c r="E63" s="418"/>
      <c r="F63" s="390"/>
      <c r="G63" s="418">
        <v>0</v>
      </c>
      <c r="H63" s="390"/>
      <c r="I63" s="418">
        <v>0</v>
      </c>
      <c r="J63" s="429"/>
      <c r="K63" s="418">
        <v>0</v>
      </c>
      <c r="L63" s="429"/>
    </row>
    <row r="64" spans="2:12" ht="15.75">
      <c r="B64" s="427"/>
      <c r="C64" s="396" t="s">
        <v>382</v>
      </c>
      <c r="D64" s="395" t="s">
        <v>475</v>
      </c>
      <c r="E64" s="389"/>
      <c r="F64" s="390">
        <f>SUM(E59:E63)</f>
        <v>0</v>
      </c>
      <c r="G64" s="389"/>
      <c r="H64" s="390">
        <f>SUM(G59:G63)</f>
        <v>0</v>
      </c>
      <c r="I64" s="389"/>
      <c r="J64" s="429">
        <f>SUM(I59:I63)</f>
        <v>0</v>
      </c>
      <c r="K64" s="389"/>
      <c r="L64" s="429">
        <f>SUM(K59:K63)</f>
        <v>0</v>
      </c>
    </row>
    <row r="65" spans="2:12" ht="15.75">
      <c r="B65" s="427"/>
      <c r="C65" s="396"/>
      <c r="D65" s="397" t="s">
        <v>476</v>
      </c>
      <c r="E65" s="389"/>
      <c r="F65" s="390"/>
      <c r="G65" s="389"/>
      <c r="H65" s="390"/>
      <c r="I65" s="389"/>
      <c r="J65" s="429"/>
      <c r="K65" s="389"/>
      <c r="L65" s="429"/>
    </row>
    <row r="66" spans="2:12" ht="15.75">
      <c r="B66" s="427"/>
      <c r="C66" s="396" t="s">
        <v>415</v>
      </c>
      <c r="D66" s="395" t="s">
        <v>477</v>
      </c>
      <c r="E66" s="418"/>
      <c r="F66" s="390"/>
      <c r="G66" s="418">
        <v>0</v>
      </c>
      <c r="H66" s="390"/>
      <c r="I66" s="418">
        <v>0</v>
      </c>
      <c r="J66" s="429"/>
      <c r="K66" s="418">
        <v>0</v>
      </c>
      <c r="L66" s="429"/>
    </row>
    <row r="67" spans="2:12" ht="15.75">
      <c r="B67" s="427"/>
      <c r="C67" s="396" t="s">
        <v>416</v>
      </c>
      <c r="D67" s="395" t="s">
        <v>478</v>
      </c>
      <c r="E67" s="418"/>
      <c r="F67" s="390"/>
      <c r="G67" s="418">
        <v>0</v>
      </c>
      <c r="H67" s="390"/>
      <c r="I67" s="418">
        <v>0</v>
      </c>
      <c r="J67" s="429"/>
      <c r="K67" s="418">
        <v>0</v>
      </c>
      <c r="L67" s="429"/>
    </row>
    <row r="68" spans="2:12" ht="15.75">
      <c r="B68" s="427"/>
      <c r="C68" s="396" t="s">
        <v>417</v>
      </c>
      <c r="D68" s="395" t="s">
        <v>479</v>
      </c>
      <c r="E68" s="389"/>
      <c r="F68" s="390">
        <f>SUM(E66:E67)</f>
        <v>0</v>
      </c>
      <c r="G68" s="389"/>
      <c r="H68" s="390">
        <f>SUM(G66:G67)</f>
        <v>0</v>
      </c>
      <c r="I68" s="389"/>
      <c r="J68" s="429">
        <f>SUM(I66:I67)</f>
        <v>0</v>
      </c>
      <c r="K68" s="389"/>
      <c r="L68" s="429">
        <f>SUM(K66:K67)</f>
        <v>0</v>
      </c>
    </row>
    <row r="69" spans="2:12" ht="15.75">
      <c r="B69" s="427"/>
      <c r="C69" s="396" t="s">
        <v>480</v>
      </c>
      <c r="D69" s="397" t="s">
        <v>481</v>
      </c>
      <c r="E69" s="389"/>
      <c r="F69" s="419"/>
      <c r="G69" s="389"/>
      <c r="H69" s="419">
        <v>0</v>
      </c>
      <c r="I69" s="389"/>
      <c r="J69" s="432">
        <v>0</v>
      </c>
      <c r="K69" s="389"/>
      <c r="L69" s="432">
        <v>0</v>
      </c>
    </row>
    <row r="70" spans="2:12" ht="15.75">
      <c r="B70" s="427"/>
      <c r="C70" s="396" t="s">
        <v>482</v>
      </c>
      <c r="D70" s="397" t="s">
        <v>483</v>
      </c>
      <c r="E70" s="389"/>
      <c r="F70" s="419"/>
      <c r="G70" s="389"/>
      <c r="H70" s="419">
        <v>0</v>
      </c>
      <c r="I70" s="389"/>
      <c r="J70" s="432">
        <v>0</v>
      </c>
      <c r="K70" s="389"/>
      <c r="L70" s="432">
        <v>0</v>
      </c>
    </row>
    <row r="71" spans="2:12" ht="15.75">
      <c r="B71" s="427"/>
      <c r="C71" s="396" t="s">
        <v>484</v>
      </c>
      <c r="D71" s="397" t="s">
        <v>485</v>
      </c>
      <c r="E71" s="389"/>
      <c r="F71" s="419"/>
      <c r="G71" s="389"/>
      <c r="H71" s="419">
        <v>0</v>
      </c>
      <c r="I71" s="389"/>
      <c r="J71" s="432">
        <v>0</v>
      </c>
      <c r="K71" s="389"/>
      <c r="L71" s="432">
        <v>0</v>
      </c>
    </row>
    <row r="72" spans="2:12" ht="33" customHeight="1">
      <c r="B72" s="427"/>
      <c r="C72" s="396" t="s">
        <v>486</v>
      </c>
      <c r="D72" s="398" t="s">
        <v>1</v>
      </c>
      <c r="E72" s="392"/>
      <c r="F72" s="400">
        <f>SUM(F57:F71)</f>
        <v>0</v>
      </c>
      <c r="G72" s="392"/>
      <c r="H72" s="400">
        <f>SUM(H57:H71)</f>
        <v>0</v>
      </c>
      <c r="I72" s="392"/>
      <c r="J72" s="434">
        <f>SUM(J57:J71)</f>
        <v>0</v>
      </c>
      <c r="K72" s="392"/>
      <c r="L72" s="434">
        <f>SUM(L57:L71)</f>
        <v>0</v>
      </c>
    </row>
    <row r="73" spans="2:12" ht="15.75">
      <c r="B73" s="427"/>
      <c r="C73" s="396"/>
      <c r="D73" s="398"/>
      <c r="E73" s="392"/>
      <c r="F73" s="400"/>
      <c r="G73" s="392"/>
      <c r="H73" s="400"/>
      <c r="I73" s="392"/>
      <c r="J73" s="434"/>
      <c r="K73" s="392"/>
      <c r="L73" s="434"/>
    </row>
    <row r="74" spans="2:12" ht="15.75">
      <c r="B74" s="427" t="s">
        <v>437</v>
      </c>
      <c r="C74" s="396"/>
      <c r="D74" s="399" t="s">
        <v>487</v>
      </c>
      <c r="E74" s="401"/>
      <c r="F74" s="393"/>
      <c r="G74" s="401"/>
      <c r="H74" s="393"/>
      <c r="I74" s="401"/>
      <c r="J74" s="431"/>
      <c r="K74" s="401"/>
      <c r="L74" s="431"/>
    </row>
    <row r="75" spans="2:12" ht="16.5">
      <c r="B75" s="427"/>
      <c r="C75" s="396"/>
      <c r="D75" s="397" t="s">
        <v>488</v>
      </c>
      <c r="E75" s="401"/>
      <c r="F75" s="393"/>
      <c r="G75" s="401"/>
      <c r="H75" s="393"/>
      <c r="I75" s="401"/>
      <c r="J75" s="431"/>
      <c r="K75" s="401"/>
      <c r="L75" s="431"/>
    </row>
    <row r="76" spans="2:14" s="391" customFormat="1" ht="16.5">
      <c r="B76" s="427"/>
      <c r="C76" s="396" t="s">
        <v>360</v>
      </c>
      <c r="D76" s="395" t="s">
        <v>489</v>
      </c>
      <c r="E76" s="418"/>
      <c r="F76" s="403"/>
      <c r="G76" s="418">
        <v>0</v>
      </c>
      <c r="H76" s="403"/>
      <c r="I76" s="418">
        <v>0</v>
      </c>
      <c r="J76" s="436"/>
      <c r="K76" s="418">
        <v>0</v>
      </c>
      <c r="L76" s="436"/>
      <c r="N76" s="404"/>
    </row>
    <row r="77" spans="2:12" s="391" customFormat="1" ht="16.5">
      <c r="B77" s="427"/>
      <c r="C77" s="396" t="s">
        <v>362</v>
      </c>
      <c r="D77" s="395" t="s">
        <v>490</v>
      </c>
      <c r="E77" s="418"/>
      <c r="F77" s="403"/>
      <c r="G77" s="418">
        <v>0</v>
      </c>
      <c r="H77" s="403"/>
      <c r="I77" s="418">
        <v>0</v>
      </c>
      <c r="J77" s="436"/>
      <c r="K77" s="418">
        <v>0</v>
      </c>
      <c r="L77" s="436"/>
    </row>
    <row r="78" spans="2:15" s="391" customFormat="1" ht="16.5">
      <c r="B78" s="427"/>
      <c r="C78" s="396" t="s">
        <v>366</v>
      </c>
      <c r="D78" s="395" t="s">
        <v>491</v>
      </c>
      <c r="E78" s="418"/>
      <c r="F78" s="400"/>
      <c r="G78" s="418">
        <v>0</v>
      </c>
      <c r="H78" s="400"/>
      <c r="I78" s="418">
        <v>0</v>
      </c>
      <c r="J78" s="434"/>
      <c r="K78" s="418">
        <v>0</v>
      </c>
      <c r="L78" s="434"/>
      <c r="O78" s="405"/>
    </row>
    <row r="79" spans="2:12" s="391" customFormat="1" ht="16.5">
      <c r="B79" s="427"/>
      <c r="C79" s="396" t="s">
        <v>368</v>
      </c>
      <c r="D79" s="395" t="s">
        <v>492</v>
      </c>
      <c r="E79" s="418"/>
      <c r="F79" s="403"/>
      <c r="G79" s="418">
        <v>0</v>
      </c>
      <c r="H79" s="403"/>
      <c r="I79" s="418">
        <v>0</v>
      </c>
      <c r="J79" s="436"/>
      <c r="K79" s="418">
        <v>0</v>
      </c>
      <c r="L79" s="436"/>
    </row>
    <row r="80" spans="2:12" s="391" customFormat="1" ht="16.5">
      <c r="B80" s="427"/>
      <c r="C80" s="396" t="s">
        <v>378</v>
      </c>
      <c r="D80" s="395" t="s">
        <v>1</v>
      </c>
      <c r="E80" s="389"/>
      <c r="F80" s="403">
        <f>SUM(E76:E79)</f>
        <v>0</v>
      </c>
      <c r="G80" s="389"/>
      <c r="H80" s="403">
        <f>SUM(G76:G79)</f>
        <v>0</v>
      </c>
      <c r="I80" s="389"/>
      <c r="J80" s="436">
        <f>SUM(I76:I79)</f>
        <v>0</v>
      </c>
      <c r="K80" s="389"/>
      <c r="L80" s="436">
        <f>SUM(K76:K79)</f>
        <v>0</v>
      </c>
    </row>
    <row r="81" spans="2:12" s="391" customFormat="1" ht="16.5">
      <c r="B81" s="427"/>
      <c r="C81" s="396" t="s">
        <v>380</v>
      </c>
      <c r="D81" s="389" t="s">
        <v>493</v>
      </c>
      <c r="E81" s="389"/>
      <c r="F81" s="422"/>
      <c r="G81" s="389"/>
      <c r="H81" s="422">
        <v>0</v>
      </c>
      <c r="I81" s="389"/>
      <c r="J81" s="437">
        <v>0</v>
      </c>
      <c r="K81" s="389"/>
      <c r="L81" s="437">
        <v>0</v>
      </c>
    </row>
    <row r="82" spans="2:15" s="391" customFormat="1" ht="16.5">
      <c r="B82" s="427"/>
      <c r="C82" s="396" t="s">
        <v>382</v>
      </c>
      <c r="D82" s="389" t="s">
        <v>494</v>
      </c>
      <c r="E82" s="389"/>
      <c r="F82" s="422"/>
      <c r="G82" s="389"/>
      <c r="H82" s="422">
        <v>0</v>
      </c>
      <c r="I82" s="389"/>
      <c r="J82" s="437">
        <v>0</v>
      </c>
      <c r="K82" s="389"/>
      <c r="L82" s="437">
        <v>0</v>
      </c>
      <c r="O82" s="405"/>
    </row>
    <row r="83" spans="2:12" s="391" customFormat="1" ht="16.5">
      <c r="B83" s="427"/>
      <c r="C83" s="396" t="s">
        <v>415</v>
      </c>
      <c r="D83" s="389" t="s">
        <v>495</v>
      </c>
      <c r="E83" s="389"/>
      <c r="F83" s="422"/>
      <c r="G83" s="389"/>
      <c r="H83" s="422">
        <v>0</v>
      </c>
      <c r="I83" s="389"/>
      <c r="J83" s="437">
        <v>0</v>
      </c>
      <c r="K83" s="389"/>
      <c r="L83" s="437">
        <v>0</v>
      </c>
    </row>
    <row r="84" spans="2:12" s="391" customFormat="1" ht="16.5">
      <c r="B84" s="427"/>
      <c r="C84" s="396" t="s">
        <v>416</v>
      </c>
      <c r="D84" s="389" t="s">
        <v>496</v>
      </c>
      <c r="E84" s="389"/>
      <c r="F84" s="423"/>
      <c r="G84" s="389"/>
      <c r="H84" s="423">
        <v>0</v>
      </c>
      <c r="I84" s="389"/>
      <c r="J84" s="438">
        <v>0</v>
      </c>
      <c r="K84" s="389"/>
      <c r="L84" s="438">
        <v>0</v>
      </c>
    </row>
    <row r="85" spans="2:12" ht="16.5">
      <c r="B85" s="427"/>
      <c r="C85" s="396" t="s">
        <v>417</v>
      </c>
      <c r="D85" s="392" t="s">
        <v>1</v>
      </c>
      <c r="E85" s="392"/>
      <c r="F85" s="393">
        <f>SUM(F80:F84)</f>
        <v>0</v>
      </c>
      <c r="G85" s="392"/>
      <c r="H85" s="393">
        <f>SUM(H75:H84)</f>
        <v>0</v>
      </c>
      <c r="I85" s="392"/>
      <c r="J85" s="431">
        <f>SUM(J75:J84)</f>
        <v>0</v>
      </c>
      <c r="K85" s="392"/>
      <c r="L85" s="431">
        <f>SUM(L75:L84)</f>
        <v>0</v>
      </c>
    </row>
    <row r="86" spans="2:12" s="402" customFormat="1" ht="15.75">
      <c r="B86" s="427" t="s">
        <v>439</v>
      </c>
      <c r="C86" s="396"/>
      <c r="D86" s="387" t="s">
        <v>497</v>
      </c>
      <c r="E86" s="387"/>
      <c r="F86" s="400">
        <f>F72-F85</f>
        <v>0</v>
      </c>
      <c r="G86" s="387"/>
      <c r="H86" s="400">
        <f>H72-H85</f>
        <v>0</v>
      </c>
      <c r="I86" s="387"/>
      <c r="J86" s="434">
        <f>J72-J85</f>
        <v>0</v>
      </c>
      <c r="K86" s="387"/>
      <c r="L86" s="434">
        <f>L72-L85</f>
        <v>0</v>
      </c>
    </row>
    <row r="87" spans="2:12" ht="16.5">
      <c r="B87" s="427" t="s">
        <v>441</v>
      </c>
      <c r="C87" s="396"/>
      <c r="D87" s="387" t="s">
        <v>498</v>
      </c>
      <c r="E87" s="387"/>
      <c r="F87" s="419"/>
      <c r="G87" s="387"/>
      <c r="H87" s="419">
        <v>0</v>
      </c>
      <c r="I87" s="387"/>
      <c r="J87" s="432">
        <v>0</v>
      </c>
      <c r="K87" s="387"/>
      <c r="L87" s="432">
        <v>0</v>
      </c>
    </row>
    <row r="88" spans="2:12" ht="16.5">
      <c r="B88" s="427"/>
      <c r="C88" s="396"/>
      <c r="D88" s="387"/>
      <c r="E88" s="387"/>
      <c r="F88" s="390"/>
      <c r="G88" s="387"/>
      <c r="H88" s="390"/>
      <c r="I88" s="387"/>
      <c r="J88" s="429"/>
      <c r="K88" s="387"/>
      <c r="L88" s="429"/>
    </row>
    <row r="89" spans="2:12" s="402" customFormat="1" ht="16.5" thickBot="1">
      <c r="B89" s="439" t="s">
        <v>447</v>
      </c>
      <c r="C89" s="440"/>
      <c r="D89" s="441" t="s">
        <v>499</v>
      </c>
      <c r="E89" s="441"/>
      <c r="F89" s="442">
        <f>F86+F55+F53+F87+F54</f>
        <v>0</v>
      </c>
      <c r="G89" s="441"/>
      <c r="H89" s="442">
        <f>H86+H55+H53+H87+H54</f>
        <v>0</v>
      </c>
      <c r="I89" s="441"/>
      <c r="J89" s="443">
        <f>J86+J55+J53+J87+J54</f>
        <v>0</v>
      </c>
      <c r="K89" s="441"/>
      <c r="L89" s="443">
        <f>L86+L55+L53+L87+L54</f>
        <v>0</v>
      </c>
    </row>
    <row r="90" spans="1:11" s="402" customFormat="1" ht="15.75" customHeight="1">
      <c r="A90" s="406"/>
      <c r="B90" s="406"/>
      <c r="C90" s="407"/>
      <c r="D90" s="406"/>
      <c r="E90" s="406"/>
      <c r="F90" s="406"/>
      <c r="G90" s="406"/>
      <c r="H90" s="406"/>
      <c r="I90" s="408"/>
      <c r="J90" s="408"/>
      <c r="K90" s="406"/>
    </row>
    <row r="91" spans="1:11" s="402" customFormat="1" ht="27.75" customHeight="1">
      <c r="A91" s="406"/>
      <c r="B91" s="620" t="s">
        <v>518</v>
      </c>
      <c r="C91" s="621"/>
      <c r="D91" s="621"/>
      <c r="E91" s="621"/>
      <c r="F91" s="621"/>
      <c r="G91" s="621"/>
      <c r="H91" s="621"/>
      <c r="I91" s="621"/>
      <c r="J91" s="622"/>
      <c r="K91" s="406"/>
    </row>
    <row r="92" spans="1:11" ht="21.75" customHeight="1">
      <c r="A92" s="627"/>
      <c r="B92" s="446"/>
      <c r="C92" s="447"/>
      <c r="D92" s="446" t="s">
        <v>10</v>
      </c>
      <c r="F92" s="445" t="str">
        <f>'P&amp; L Past'!E7</f>
        <v>FY 2014 - 15</v>
      </c>
      <c r="G92" s="448" t="s">
        <v>4</v>
      </c>
      <c r="H92" s="445" t="str">
        <f>'P&amp; L Past'!F7</f>
        <v>FY 2016 - 17</v>
      </c>
      <c r="I92" s="445" t="str">
        <f>'P&amp; L Past'!G7</f>
        <v>FY 2017-18</v>
      </c>
      <c r="J92" s="445" t="str">
        <f>'P&amp; L Past'!H7</f>
        <v>FY 2018-19</v>
      </c>
      <c r="K92" s="406"/>
    </row>
    <row r="93" spans="1:11" ht="15">
      <c r="A93" s="627"/>
      <c r="B93" s="411" t="s">
        <v>358</v>
      </c>
      <c r="C93" s="412"/>
      <c r="D93" s="413" t="s">
        <v>500</v>
      </c>
      <c r="F93" s="449">
        <f>E59</f>
        <v>0</v>
      </c>
      <c r="G93" s="414" t="s">
        <v>0</v>
      </c>
      <c r="H93" s="451">
        <f>G59</f>
        <v>0</v>
      </c>
      <c r="I93" s="451">
        <f>I59</f>
        <v>0</v>
      </c>
      <c r="J93" s="451">
        <f>K59</f>
        <v>0</v>
      </c>
      <c r="K93" s="406"/>
    </row>
    <row r="94" spans="1:11" ht="15">
      <c r="A94" s="627"/>
      <c r="B94" s="411" t="s">
        <v>364</v>
      </c>
      <c r="C94" s="412"/>
      <c r="D94" s="413" t="s">
        <v>501</v>
      </c>
      <c r="F94" s="451">
        <f>'P&amp; L Past'!E16/365</f>
        <v>0</v>
      </c>
      <c r="G94" s="414" t="s">
        <v>502</v>
      </c>
      <c r="H94" s="451">
        <f>'P&amp; L Past'!F16/365</f>
        <v>0</v>
      </c>
      <c r="I94" s="451">
        <f>'P&amp; L Past'!G16/365</f>
        <v>0</v>
      </c>
      <c r="J94" s="451">
        <f>'P&amp; L Past'!H16/365</f>
        <v>0</v>
      </c>
      <c r="K94" s="406"/>
    </row>
    <row r="95" spans="1:11" ht="15">
      <c r="A95" s="627"/>
      <c r="B95" s="411" t="s">
        <v>370</v>
      </c>
      <c r="C95" s="412"/>
      <c r="D95" s="413" t="s">
        <v>503</v>
      </c>
      <c r="F95" s="452" t="e">
        <f>+F93/F94</f>
        <v>#DIV/0!</v>
      </c>
      <c r="G95" s="414" t="s">
        <v>45</v>
      </c>
      <c r="H95" s="452" t="e">
        <f>+H93/H94</f>
        <v>#DIV/0!</v>
      </c>
      <c r="I95" s="452" t="e">
        <f>+I93/I94</f>
        <v>#DIV/0!</v>
      </c>
      <c r="J95" s="452" t="e">
        <f>+J93/J94</f>
        <v>#DIV/0!</v>
      </c>
      <c r="K95" s="406"/>
    </row>
    <row r="96" spans="1:11" ht="15">
      <c r="A96" s="627"/>
      <c r="B96" s="415"/>
      <c r="C96" s="412"/>
      <c r="D96" s="415"/>
      <c r="F96" s="411"/>
      <c r="G96" s="415"/>
      <c r="H96" s="450"/>
      <c r="I96" s="450"/>
      <c r="J96" s="450"/>
      <c r="K96" s="406"/>
    </row>
    <row r="97" spans="1:11" ht="15">
      <c r="A97" s="627"/>
      <c r="B97" s="411" t="s">
        <v>372</v>
      </c>
      <c r="C97" s="412"/>
      <c r="D97" s="413" t="s">
        <v>504</v>
      </c>
      <c r="F97" s="449">
        <f>E60</f>
        <v>0</v>
      </c>
      <c r="G97" s="414" t="s">
        <v>0</v>
      </c>
      <c r="H97" s="451">
        <f>G60</f>
        <v>0</v>
      </c>
      <c r="I97" s="451">
        <f>I60</f>
        <v>0</v>
      </c>
      <c r="J97" s="451">
        <f>K60</f>
        <v>0</v>
      </c>
      <c r="K97" s="406"/>
    </row>
    <row r="98" spans="1:11" ht="15">
      <c r="A98" s="627"/>
      <c r="B98" s="411" t="s">
        <v>384</v>
      </c>
      <c r="C98" s="412"/>
      <c r="D98" s="413" t="s">
        <v>505</v>
      </c>
      <c r="F98" s="451">
        <f>'P&amp; L Past'!E62/365</f>
        <v>0</v>
      </c>
      <c r="G98" s="414" t="s">
        <v>502</v>
      </c>
      <c r="H98" s="451">
        <f>'P&amp; L Past'!F62/365</f>
        <v>0</v>
      </c>
      <c r="I98" s="451">
        <f>'P&amp; L Past'!G62/365</f>
        <v>0</v>
      </c>
      <c r="J98" s="451">
        <f>'P&amp; L Past'!H62/365</f>
        <v>0</v>
      </c>
      <c r="K98" s="406"/>
    </row>
    <row r="99" spans="1:11" ht="15">
      <c r="A99" s="627"/>
      <c r="B99" s="411" t="s">
        <v>385</v>
      </c>
      <c r="C99" s="412"/>
      <c r="D99" s="413" t="s">
        <v>506</v>
      </c>
      <c r="F99" s="452" t="e">
        <f>+F97/F98</f>
        <v>#DIV/0!</v>
      </c>
      <c r="G99" s="414" t="s">
        <v>45</v>
      </c>
      <c r="H99" s="452" t="e">
        <f>+H97/H98</f>
        <v>#DIV/0!</v>
      </c>
      <c r="I99" s="452" t="e">
        <f>+I97/I98</f>
        <v>#DIV/0!</v>
      </c>
      <c r="J99" s="452" t="e">
        <f>+J97/J98</f>
        <v>#DIV/0!</v>
      </c>
      <c r="K99" s="406"/>
    </row>
    <row r="100" spans="1:10" ht="15">
      <c r="A100" s="627"/>
      <c r="B100" s="415"/>
      <c r="C100" s="412"/>
      <c r="D100" s="415"/>
      <c r="F100" s="411"/>
      <c r="G100" s="415"/>
      <c r="H100" s="411"/>
      <c r="I100" s="411"/>
      <c r="J100" s="411"/>
    </row>
    <row r="101" spans="1:10" ht="15">
      <c r="A101" s="627"/>
      <c r="B101" s="411" t="s">
        <v>387</v>
      </c>
      <c r="C101" s="412"/>
      <c r="D101" s="413" t="s">
        <v>507</v>
      </c>
      <c r="F101" s="449">
        <f>E61</f>
        <v>0</v>
      </c>
      <c r="G101" s="414" t="s">
        <v>0</v>
      </c>
      <c r="H101" s="451">
        <f>G61</f>
        <v>0</v>
      </c>
      <c r="I101" s="451">
        <f>I61</f>
        <v>0</v>
      </c>
      <c r="J101" s="451">
        <f>K61</f>
        <v>0</v>
      </c>
    </row>
    <row r="102" spans="1:10" ht="15">
      <c r="A102" s="627"/>
      <c r="B102" s="411" t="s">
        <v>389</v>
      </c>
      <c r="C102" s="412"/>
      <c r="D102" s="413" t="s">
        <v>508</v>
      </c>
      <c r="F102" s="451">
        <f>'P&amp; L Past'!E63/365</f>
        <v>0</v>
      </c>
      <c r="G102" s="414" t="s">
        <v>502</v>
      </c>
      <c r="H102" s="451">
        <f>'P&amp; L Past'!F63/365</f>
        <v>0</v>
      </c>
      <c r="I102" s="451">
        <f>'P&amp; L Past'!G63/365</f>
        <v>0</v>
      </c>
      <c r="J102" s="451">
        <f>'P&amp; L Past'!H63/365</f>
        <v>0</v>
      </c>
    </row>
    <row r="103" spans="1:10" ht="15">
      <c r="A103" s="627"/>
      <c r="B103" s="411" t="s">
        <v>396</v>
      </c>
      <c r="C103" s="412"/>
      <c r="D103" s="413" t="s">
        <v>509</v>
      </c>
      <c r="F103" s="452" t="e">
        <f>+F101/F102</f>
        <v>#DIV/0!</v>
      </c>
      <c r="G103" s="414" t="s">
        <v>45</v>
      </c>
      <c r="H103" s="452" t="e">
        <f>+H101/H102</f>
        <v>#DIV/0!</v>
      </c>
      <c r="I103" s="452" t="e">
        <f>+I101/I102</f>
        <v>#DIV/0!</v>
      </c>
      <c r="J103" s="452" t="e">
        <f>+J101/J102</f>
        <v>#DIV/0!</v>
      </c>
    </row>
    <row r="104" spans="1:10" ht="15">
      <c r="A104" s="627"/>
      <c r="B104" s="415"/>
      <c r="C104" s="412"/>
      <c r="D104" s="415"/>
      <c r="F104" s="411"/>
      <c r="G104" s="415"/>
      <c r="H104" s="411"/>
      <c r="I104" s="411"/>
      <c r="J104" s="411"/>
    </row>
    <row r="105" spans="1:10" ht="15">
      <c r="A105" s="627"/>
      <c r="B105" s="411" t="s">
        <v>398</v>
      </c>
      <c r="C105" s="412"/>
      <c r="D105" s="413" t="s">
        <v>510</v>
      </c>
      <c r="F105" s="449">
        <f>E66</f>
        <v>0</v>
      </c>
      <c r="G105" s="414" t="s">
        <v>0</v>
      </c>
      <c r="H105" s="451">
        <f>G66</f>
        <v>0</v>
      </c>
      <c r="I105" s="451">
        <f>I66</f>
        <v>0</v>
      </c>
      <c r="J105" s="451">
        <f>K66</f>
        <v>0</v>
      </c>
    </row>
    <row r="106" spans="1:10" ht="15">
      <c r="A106" s="627"/>
      <c r="B106" s="411" t="s">
        <v>403</v>
      </c>
      <c r="C106" s="412"/>
      <c r="D106" s="413" t="s">
        <v>511</v>
      </c>
      <c r="F106" s="451">
        <f>'P&amp; L Past'!E9/365</f>
        <v>0</v>
      </c>
      <c r="G106" s="414" t="s">
        <v>502</v>
      </c>
      <c r="H106" s="451">
        <f>'P&amp; L Past'!F9/365</f>
        <v>0</v>
      </c>
      <c r="I106" s="451">
        <f>'P&amp; L Past'!G9/365</f>
        <v>0</v>
      </c>
      <c r="J106" s="451">
        <f>'P&amp; L Past'!H9/365</f>
        <v>0</v>
      </c>
    </row>
    <row r="107" spans="1:10" ht="15">
      <c r="A107" s="627"/>
      <c r="B107" s="411" t="s">
        <v>405</v>
      </c>
      <c r="C107" s="412"/>
      <c r="D107" s="413" t="s">
        <v>512</v>
      </c>
      <c r="F107" s="452" t="e">
        <f>+F105/F106</f>
        <v>#DIV/0!</v>
      </c>
      <c r="G107" s="414" t="s">
        <v>45</v>
      </c>
      <c r="H107" s="452" t="e">
        <f>+H105/H106</f>
        <v>#DIV/0!</v>
      </c>
      <c r="I107" s="452" t="e">
        <f>+I105/I106</f>
        <v>#DIV/0!</v>
      </c>
      <c r="J107" s="452" t="e">
        <f>+J105/J106</f>
        <v>#DIV/0!</v>
      </c>
    </row>
    <row r="108" spans="1:10" ht="15">
      <c r="A108" s="627"/>
      <c r="B108" s="415"/>
      <c r="C108" s="412"/>
      <c r="D108" s="415"/>
      <c r="F108" s="411"/>
      <c r="G108" s="415"/>
      <c r="H108" s="411"/>
      <c r="I108" s="411"/>
      <c r="J108" s="411"/>
    </row>
    <row r="109" spans="1:10" ht="15">
      <c r="A109" s="627"/>
      <c r="B109" s="411" t="s">
        <v>406</v>
      </c>
      <c r="C109" s="412"/>
      <c r="D109" s="417" t="s">
        <v>513</v>
      </c>
      <c r="F109" s="452" t="e">
        <f>+F107+F103+F99+F95</f>
        <v>#DIV/0!</v>
      </c>
      <c r="G109" s="414" t="s">
        <v>45</v>
      </c>
      <c r="H109" s="452" t="e">
        <f>+H107+H103+H99+H95</f>
        <v>#DIV/0!</v>
      </c>
      <c r="I109" s="452" t="e">
        <f>+I107+I103+I99+I95</f>
        <v>#DIV/0!</v>
      </c>
      <c r="J109" s="452" t="e">
        <f>+J107+J103+J99+J95</f>
        <v>#DIV/0!</v>
      </c>
    </row>
    <row r="110" spans="1:10" ht="15">
      <c r="A110" s="627"/>
      <c r="B110" s="415"/>
      <c r="C110" s="412"/>
      <c r="D110" s="415"/>
      <c r="F110" s="411"/>
      <c r="G110" s="415"/>
      <c r="H110" s="411"/>
      <c r="I110" s="411"/>
      <c r="J110" s="411"/>
    </row>
    <row r="111" spans="1:10" ht="15">
      <c r="A111" s="627"/>
      <c r="B111" s="411" t="s">
        <v>408</v>
      </c>
      <c r="C111" s="412"/>
      <c r="D111" s="413" t="s">
        <v>514</v>
      </c>
      <c r="F111" s="449">
        <f>E76+E77</f>
        <v>0</v>
      </c>
      <c r="G111" s="414" t="s">
        <v>0</v>
      </c>
      <c r="H111" s="451">
        <f>G76+G77</f>
        <v>0</v>
      </c>
      <c r="I111" s="451">
        <f>I76+I77</f>
        <v>0</v>
      </c>
      <c r="J111" s="451">
        <f>K76+K77</f>
        <v>0</v>
      </c>
    </row>
    <row r="112" spans="1:10" ht="15">
      <c r="A112" s="627"/>
      <c r="B112" s="411" t="s">
        <v>409</v>
      </c>
      <c r="C112" s="412"/>
      <c r="D112" s="413" t="s">
        <v>515</v>
      </c>
      <c r="F112" s="451">
        <f>'P&amp; L Past'!E14/365</f>
        <v>0</v>
      </c>
      <c r="G112" s="414" t="s">
        <v>502</v>
      </c>
      <c r="H112" s="451">
        <f>'P&amp; L Past'!F14/365</f>
        <v>0</v>
      </c>
      <c r="I112" s="451">
        <f>'P&amp; L Past'!G14/365</f>
        <v>0</v>
      </c>
      <c r="J112" s="451">
        <f>'P&amp; L Past'!H14/365</f>
        <v>0</v>
      </c>
    </row>
    <row r="113" spans="1:10" ht="15">
      <c r="A113" s="627"/>
      <c r="B113" s="411" t="s">
        <v>411</v>
      </c>
      <c r="C113" s="412"/>
      <c r="D113" s="413" t="s">
        <v>516</v>
      </c>
      <c r="F113" s="453" t="e">
        <f>+F111/F112</f>
        <v>#DIV/0!</v>
      </c>
      <c r="G113" s="414" t="s">
        <v>45</v>
      </c>
      <c r="H113" s="453" t="e">
        <f>+H111/H112</f>
        <v>#DIV/0!</v>
      </c>
      <c r="I113" s="453" t="e">
        <f>+I111/I112</f>
        <v>#DIV/0!</v>
      </c>
      <c r="J113" s="453" t="e">
        <f>+J111/J112</f>
        <v>#DIV/0!</v>
      </c>
    </row>
    <row r="114" spans="1:10" ht="15">
      <c r="A114" s="627"/>
      <c r="B114" s="415"/>
      <c r="C114" s="412"/>
      <c r="D114" s="415"/>
      <c r="F114" s="411"/>
      <c r="G114" s="415"/>
      <c r="H114" s="411"/>
      <c r="I114" s="411"/>
      <c r="J114" s="411"/>
    </row>
    <row r="115" spans="1:10" ht="15">
      <c r="A115" s="627"/>
      <c r="B115" s="416"/>
      <c r="C115" s="412"/>
      <c r="D115" s="417" t="s">
        <v>517</v>
      </c>
      <c r="F115" s="452" t="e">
        <f>+F109-F113</f>
        <v>#DIV/0!</v>
      </c>
      <c r="G115" s="414" t="s">
        <v>45</v>
      </c>
      <c r="H115" s="452" t="e">
        <f>+H109-H113</f>
        <v>#DIV/0!</v>
      </c>
      <c r="I115" s="452" t="e">
        <f>+I109-I113</f>
        <v>#DIV/0!</v>
      </c>
      <c r="J115" s="452" t="e">
        <f>+J109-J113</f>
        <v>#DIV/0!</v>
      </c>
    </row>
    <row r="116" ht="15">
      <c r="A116" s="627"/>
    </row>
    <row r="118" spans="2:5" ht="15">
      <c r="B118" s="613"/>
      <c r="C118" s="613"/>
      <c r="D118" s="613"/>
      <c r="E118" s="613"/>
    </row>
    <row r="119" spans="2:5" ht="15">
      <c r="B119" s="613"/>
      <c r="C119" s="613"/>
      <c r="D119" s="613"/>
      <c r="E119" s="613"/>
    </row>
    <row r="120" spans="2:5" ht="15">
      <c r="B120" s="613"/>
      <c r="C120" s="613"/>
      <c r="D120" s="613"/>
      <c r="E120" s="613"/>
    </row>
  </sheetData>
  <sheetProtection/>
  <mergeCells count="15">
    <mergeCell ref="K7:L7"/>
    <mergeCell ref="K8:L8"/>
    <mergeCell ref="B4:L4"/>
    <mergeCell ref="B5:L6"/>
    <mergeCell ref="A92:A116"/>
    <mergeCell ref="B118:E120"/>
    <mergeCell ref="I7:J7"/>
    <mergeCell ref="B7:B8"/>
    <mergeCell ref="D7:D8"/>
    <mergeCell ref="E7:F7"/>
    <mergeCell ref="G7:H7"/>
    <mergeCell ref="E8:F8"/>
    <mergeCell ref="G8:H8"/>
    <mergeCell ref="B91:J91"/>
    <mergeCell ref="I8:J8"/>
  </mergeCells>
  <printOptions gridLines="1" horizontalCentered="1" verticalCentered="1"/>
  <pageMargins left="0.5" right="0.5" top="0.5" bottom="0.5" header="0" footer="0"/>
  <pageSetup fitToHeight="0" horizontalDpi="600" verticalDpi="600" orientation="portrait" paperSize="9" scale="59" r:id="rId3"/>
  <rowBreaks count="1" manualBreakCount="1">
    <brk id="73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06"/>
  <sheetViews>
    <sheetView showGridLines="0" tabSelected="1" view="pageBreakPreview" zoomScale="110" zoomScaleNormal="80" zoomScaleSheetLayoutView="110" zoomScalePageLayoutView="0" workbookViewId="0" topLeftCell="A1">
      <selection activeCell="D104" sqref="D104"/>
    </sheetView>
  </sheetViews>
  <sheetFormatPr defaultColWidth="9.00390625" defaultRowHeight="12.75"/>
  <cols>
    <col min="1" max="1" width="9.00390625" style="213" customWidth="1"/>
    <col min="2" max="2" width="12.28125" style="213" customWidth="1"/>
    <col min="3" max="3" width="10.28125" style="213" customWidth="1"/>
    <col min="4" max="5" width="12.28125" style="213" customWidth="1"/>
    <col min="6" max="6" width="14.140625" style="213" customWidth="1"/>
    <col min="7" max="7" width="3.140625" style="213" customWidth="1"/>
    <col min="8" max="8" width="11.421875" style="213" customWidth="1"/>
    <col min="9" max="13" width="10.8515625" style="213" customWidth="1"/>
    <col min="14" max="14" width="11.421875" style="213" customWidth="1"/>
    <col min="15" max="15" width="14.7109375" style="213" customWidth="1"/>
    <col min="16" max="16" width="15.00390625" style="213" customWidth="1"/>
    <col min="17" max="16384" width="9.00390625" style="213" customWidth="1"/>
  </cols>
  <sheetData>
    <row r="1" spans="2:16" ht="15.75">
      <c r="B1" s="456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457"/>
    </row>
    <row r="2" spans="2:16" ht="15.75">
      <c r="B2" s="219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578" t="s">
        <v>223</v>
      </c>
      <c r="O2" s="578"/>
      <c r="P2" s="579"/>
    </row>
    <row r="3" spans="2:16" ht="15.75">
      <c r="B3" s="219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6"/>
    </row>
    <row r="4" spans="2:16" ht="15.75">
      <c r="B4" s="561" t="s">
        <v>222</v>
      </c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3"/>
    </row>
    <row r="5" spans="2:16" ht="15.75">
      <c r="B5" s="219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6"/>
    </row>
    <row r="6" spans="2:16" ht="15.75">
      <c r="B6" s="458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16"/>
    </row>
    <row r="7" spans="2:16" ht="24" customHeight="1">
      <c r="B7" s="564" t="s">
        <v>221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6"/>
    </row>
    <row r="8" spans="2:16" ht="15.75">
      <c r="B8" s="459"/>
      <c r="C8" s="224"/>
      <c r="D8" s="224"/>
      <c r="E8" s="224"/>
      <c r="F8" s="224"/>
      <c r="G8" s="224"/>
      <c r="H8" s="574" t="s">
        <v>220</v>
      </c>
      <c r="I8" s="574"/>
      <c r="J8" s="574"/>
      <c r="K8" s="574"/>
      <c r="L8" s="574"/>
      <c r="M8" s="224"/>
      <c r="N8" s="224"/>
      <c r="O8" s="224"/>
      <c r="P8" s="460"/>
    </row>
    <row r="9" spans="2:16" ht="15.75">
      <c r="B9" s="458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16"/>
    </row>
    <row r="10" spans="2:16" ht="15.75">
      <c r="B10" s="219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6"/>
    </row>
    <row r="11" spans="2:16" ht="15.75">
      <c r="B11" s="461" t="s">
        <v>219</v>
      </c>
      <c r="C11" s="218"/>
      <c r="D11" s="218"/>
      <c r="E11" s="218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6"/>
    </row>
    <row r="12" spans="2:16" ht="15.75">
      <c r="B12" s="219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6"/>
    </row>
    <row r="13" spans="2:16" ht="18" customHeight="1">
      <c r="B13" s="547" t="s">
        <v>218</v>
      </c>
      <c r="C13" s="548"/>
      <c r="D13" s="548"/>
      <c r="E13" s="548"/>
      <c r="F13" s="548"/>
      <c r="G13" s="548"/>
      <c r="H13" s="549"/>
      <c r="I13" s="217"/>
      <c r="J13" s="529" t="s">
        <v>217</v>
      </c>
      <c r="K13" s="530"/>
      <c r="L13" s="530"/>
      <c r="M13" s="530"/>
      <c r="N13" s="530"/>
      <c r="O13" s="530"/>
      <c r="P13" s="531"/>
    </row>
    <row r="14" spans="2:16" ht="18" customHeight="1">
      <c r="B14" s="550"/>
      <c r="C14" s="551"/>
      <c r="D14" s="551"/>
      <c r="E14" s="551"/>
      <c r="F14" s="551"/>
      <c r="G14" s="551"/>
      <c r="H14" s="552"/>
      <c r="I14" s="217"/>
      <c r="J14" s="532"/>
      <c r="K14" s="533"/>
      <c r="L14" s="533"/>
      <c r="M14" s="533"/>
      <c r="N14" s="533"/>
      <c r="O14" s="533"/>
      <c r="P14" s="534"/>
    </row>
    <row r="15" spans="2:16" ht="18" customHeight="1">
      <c r="B15" s="550"/>
      <c r="C15" s="551"/>
      <c r="D15" s="551"/>
      <c r="E15" s="551"/>
      <c r="F15" s="551"/>
      <c r="G15" s="551"/>
      <c r="H15" s="552"/>
      <c r="I15" s="217"/>
      <c r="J15" s="481" t="s">
        <v>216</v>
      </c>
      <c r="K15" s="482"/>
      <c r="L15" s="482"/>
      <c r="M15" s="482"/>
      <c r="N15" s="482"/>
      <c r="O15" s="482"/>
      <c r="P15" s="483"/>
    </row>
    <row r="16" spans="2:16" ht="18" customHeight="1">
      <c r="B16" s="550"/>
      <c r="C16" s="551"/>
      <c r="D16" s="551"/>
      <c r="E16" s="551"/>
      <c r="F16" s="551"/>
      <c r="G16" s="551"/>
      <c r="H16" s="552"/>
      <c r="I16" s="217"/>
      <c r="J16" s="481" t="s">
        <v>214</v>
      </c>
      <c r="K16" s="482"/>
      <c r="L16" s="482"/>
      <c r="M16" s="482"/>
      <c r="N16" s="482"/>
      <c r="O16" s="482"/>
      <c r="P16" s="483"/>
    </row>
    <row r="17" spans="2:16" ht="18" customHeight="1">
      <c r="B17" s="550"/>
      <c r="C17" s="551"/>
      <c r="D17" s="551"/>
      <c r="E17" s="551"/>
      <c r="F17" s="551"/>
      <c r="G17" s="551"/>
      <c r="H17" s="552"/>
      <c r="I17" s="217"/>
      <c r="J17" s="481"/>
      <c r="K17" s="482"/>
      <c r="L17" s="482"/>
      <c r="M17" s="482"/>
      <c r="N17" s="482"/>
      <c r="O17" s="482"/>
      <c r="P17" s="483"/>
    </row>
    <row r="18" spans="2:16" ht="18" customHeight="1">
      <c r="B18" s="550"/>
      <c r="C18" s="551"/>
      <c r="D18" s="551"/>
      <c r="E18" s="551"/>
      <c r="F18" s="551"/>
      <c r="G18" s="551"/>
      <c r="H18" s="552"/>
      <c r="I18" s="217"/>
      <c r="J18" s="481" t="s">
        <v>215</v>
      </c>
      <c r="K18" s="482"/>
      <c r="L18" s="482"/>
      <c r="M18" s="482"/>
      <c r="N18" s="482"/>
      <c r="O18" s="482"/>
      <c r="P18" s="483"/>
    </row>
    <row r="19" spans="2:16" ht="24" customHeight="1">
      <c r="B19" s="553"/>
      <c r="C19" s="554"/>
      <c r="D19" s="554"/>
      <c r="E19" s="554"/>
      <c r="F19" s="554"/>
      <c r="G19" s="554"/>
      <c r="H19" s="555"/>
      <c r="I19" s="217"/>
      <c r="J19" s="484" t="s">
        <v>214</v>
      </c>
      <c r="K19" s="485"/>
      <c r="L19" s="485"/>
      <c r="M19" s="485"/>
      <c r="N19" s="485"/>
      <c r="O19" s="485"/>
      <c r="P19" s="486"/>
    </row>
    <row r="20" spans="2:16" ht="15.75">
      <c r="B20" s="219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6"/>
    </row>
    <row r="21" spans="2:16" ht="15.75">
      <c r="B21" s="219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6"/>
    </row>
    <row r="22" spans="2:16" ht="15.75">
      <c r="B22" s="219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6"/>
    </row>
    <row r="23" spans="2:16" ht="15.75">
      <c r="B23" s="219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6"/>
    </row>
    <row r="24" spans="2:16" ht="15.75">
      <c r="B24" s="219" t="s">
        <v>536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6"/>
    </row>
    <row r="25" spans="2:16" ht="15.75">
      <c r="B25" s="219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6"/>
    </row>
    <row r="26" spans="2:16" ht="15.75">
      <c r="B26" s="219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6" t="s">
        <v>526</v>
      </c>
      <c r="P26" s="216"/>
    </row>
    <row r="27" spans="2:16" ht="30" customHeight="1">
      <c r="B27" s="546" t="s">
        <v>213</v>
      </c>
      <c r="C27" s="546"/>
      <c r="D27" s="546"/>
      <c r="E27" s="536"/>
      <c r="F27" s="536"/>
      <c r="G27" s="540"/>
      <c r="H27" s="544" t="s">
        <v>212</v>
      </c>
      <c r="I27" s="544"/>
      <c r="J27" s="544"/>
      <c r="K27" s="348" t="s">
        <v>349</v>
      </c>
      <c r="L27" s="535" t="s">
        <v>211</v>
      </c>
      <c r="M27" s="535"/>
      <c r="N27" s="535" t="s">
        <v>521</v>
      </c>
      <c r="O27" s="535"/>
      <c r="P27" s="535"/>
    </row>
    <row r="28" spans="2:16" ht="30" customHeight="1">
      <c r="B28" s="546" t="s">
        <v>210</v>
      </c>
      <c r="C28" s="546"/>
      <c r="D28" s="546"/>
      <c r="E28" s="536"/>
      <c r="F28" s="536"/>
      <c r="G28" s="540"/>
      <c r="H28" s="545" t="s">
        <v>209</v>
      </c>
      <c r="I28" s="545"/>
      <c r="J28" s="545"/>
      <c r="K28" s="487"/>
      <c r="L28" s="536"/>
      <c r="M28" s="536"/>
      <c r="N28" s="556"/>
      <c r="O28" s="556"/>
      <c r="P28" s="556"/>
    </row>
    <row r="29" spans="2:16" ht="30" customHeight="1">
      <c r="B29" s="546" t="s">
        <v>56</v>
      </c>
      <c r="C29" s="546"/>
      <c r="D29" s="546"/>
      <c r="E29" s="536"/>
      <c r="F29" s="536"/>
      <c r="G29" s="540"/>
      <c r="H29" s="545" t="s">
        <v>208</v>
      </c>
      <c r="I29" s="545"/>
      <c r="J29" s="545"/>
      <c r="K29" s="487"/>
      <c r="L29" s="536"/>
      <c r="M29" s="536"/>
      <c r="N29" s="556"/>
      <c r="O29" s="556"/>
      <c r="P29" s="556"/>
    </row>
    <row r="30" spans="2:16" ht="30" customHeight="1">
      <c r="B30" s="546" t="s">
        <v>207</v>
      </c>
      <c r="C30" s="546"/>
      <c r="D30" s="546"/>
      <c r="E30" s="536"/>
      <c r="F30" s="536"/>
      <c r="G30" s="540"/>
      <c r="H30" s="545" t="s">
        <v>206</v>
      </c>
      <c r="I30" s="545"/>
      <c r="J30" s="545"/>
      <c r="K30" s="487"/>
      <c r="L30" s="536"/>
      <c r="M30" s="536"/>
      <c r="N30" s="556"/>
      <c r="O30" s="556"/>
      <c r="P30" s="556"/>
    </row>
    <row r="31" spans="2:16" ht="30" customHeight="1">
      <c r="B31" s="546" t="s">
        <v>205</v>
      </c>
      <c r="C31" s="546"/>
      <c r="D31" s="546"/>
      <c r="E31" s="536"/>
      <c r="F31" s="536"/>
      <c r="G31" s="540"/>
      <c r="H31" s="545" t="s">
        <v>204</v>
      </c>
      <c r="I31" s="545"/>
      <c r="J31" s="545"/>
      <c r="K31" s="487"/>
      <c r="L31" s="536"/>
      <c r="M31" s="536"/>
      <c r="N31" s="556"/>
      <c r="O31" s="556"/>
      <c r="P31" s="556"/>
    </row>
    <row r="32" spans="2:16" ht="15.75">
      <c r="B32" s="219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6"/>
    </row>
    <row r="33" spans="2:16" ht="15.75">
      <c r="B33" s="219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6"/>
    </row>
    <row r="34" spans="2:16" ht="36.75" customHeight="1">
      <c r="B34" s="557" t="s">
        <v>520</v>
      </c>
      <c r="C34" s="557"/>
      <c r="D34" s="557"/>
      <c r="E34" s="557"/>
      <c r="F34" s="558"/>
      <c r="G34" s="558"/>
      <c r="H34" s="558"/>
      <c r="I34" s="217"/>
      <c r="J34" s="217"/>
      <c r="K34" s="217"/>
      <c r="L34" s="217"/>
      <c r="M34" s="217"/>
      <c r="N34" s="217"/>
      <c r="O34" s="217"/>
      <c r="P34" s="216"/>
    </row>
    <row r="35" spans="2:16" ht="15.75">
      <c r="B35" s="219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6"/>
    </row>
    <row r="36" spans="2:16" ht="15.75">
      <c r="B36" s="461" t="s">
        <v>203</v>
      </c>
      <c r="C36" s="218"/>
      <c r="D36" s="218"/>
      <c r="E36" s="218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6"/>
    </row>
    <row r="37" spans="2:16" ht="39.75" customHeight="1">
      <c r="B37" s="544" t="s">
        <v>202</v>
      </c>
      <c r="C37" s="544"/>
      <c r="D37" s="544"/>
      <c r="E37" s="544"/>
      <c r="F37" s="544"/>
      <c r="G37" s="349"/>
      <c r="H37" s="575" t="s">
        <v>201</v>
      </c>
      <c r="I37" s="575"/>
      <c r="J37" s="575"/>
      <c r="K37" s="568" t="s">
        <v>200</v>
      </c>
      <c r="L37" s="568"/>
      <c r="M37" s="580" t="s">
        <v>199</v>
      </c>
      <c r="N37" s="581"/>
      <c r="O37" s="580" t="s">
        <v>198</v>
      </c>
      <c r="P37" s="581"/>
    </row>
    <row r="38" spans="2:16" ht="54" customHeight="1">
      <c r="B38" s="567" t="s">
        <v>197</v>
      </c>
      <c r="C38" s="567"/>
      <c r="D38" s="567"/>
      <c r="E38" s="567"/>
      <c r="F38" s="567"/>
      <c r="G38" s="488" t="s">
        <v>195</v>
      </c>
      <c r="H38" s="542"/>
      <c r="I38" s="542"/>
      <c r="J38" s="543"/>
      <c r="K38" s="556"/>
      <c r="L38" s="556"/>
      <c r="M38" s="489"/>
      <c r="N38" s="490"/>
      <c r="O38" s="541"/>
      <c r="P38" s="543"/>
    </row>
    <row r="39" spans="2:16" ht="54" customHeight="1">
      <c r="B39" s="567" t="s">
        <v>196</v>
      </c>
      <c r="C39" s="567"/>
      <c r="D39" s="567"/>
      <c r="E39" s="567"/>
      <c r="F39" s="567"/>
      <c r="G39" s="488" t="s">
        <v>195</v>
      </c>
      <c r="H39" s="542"/>
      <c r="I39" s="542"/>
      <c r="J39" s="543"/>
      <c r="K39" s="556"/>
      <c r="L39" s="556"/>
      <c r="M39" s="489"/>
      <c r="N39" s="490"/>
      <c r="O39" s="491"/>
      <c r="P39" s="492"/>
    </row>
    <row r="40" spans="2:16" ht="54" customHeight="1">
      <c r="B40" s="567" t="s">
        <v>194</v>
      </c>
      <c r="C40" s="567"/>
      <c r="D40" s="567"/>
      <c r="E40" s="567"/>
      <c r="F40" s="567"/>
      <c r="G40" s="541" t="s">
        <v>350</v>
      </c>
      <c r="H40" s="542"/>
      <c r="I40" s="542"/>
      <c r="J40" s="543"/>
      <c r="K40" s="556"/>
      <c r="L40" s="556"/>
      <c r="M40" s="489"/>
      <c r="N40" s="490"/>
      <c r="O40" s="491"/>
      <c r="P40" s="492"/>
    </row>
    <row r="41" spans="2:16" ht="54" customHeight="1">
      <c r="B41" s="567" t="s">
        <v>193</v>
      </c>
      <c r="C41" s="567"/>
      <c r="D41" s="567"/>
      <c r="E41" s="567"/>
      <c r="F41" s="567"/>
      <c r="G41" s="488" t="s">
        <v>195</v>
      </c>
      <c r="H41" s="542"/>
      <c r="I41" s="542"/>
      <c r="J41" s="543"/>
      <c r="K41" s="556"/>
      <c r="L41" s="556"/>
      <c r="M41" s="489"/>
      <c r="N41" s="490"/>
      <c r="O41" s="541"/>
      <c r="P41" s="543"/>
    </row>
    <row r="42" spans="2:16" ht="54" customHeight="1">
      <c r="B42" s="567" t="s">
        <v>192</v>
      </c>
      <c r="C42" s="567"/>
      <c r="D42" s="567"/>
      <c r="E42" s="567"/>
      <c r="F42" s="567"/>
      <c r="G42" s="488" t="s">
        <v>195</v>
      </c>
      <c r="H42" s="542"/>
      <c r="I42" s="542"/>
      <c r="J42" s="543"/>
      <c r="K42" s="556"/>
      <c r="L42" s="556"/>
      <c r="M42" s="489"/>
      <c r="N42" s="490"/>
      <c r="O42" s="491"/>
      <c r="P42" s="492"/>
    </row>
    <row r="43" spans="2:16" ht="54" customHeight="1">
      <c r="B43" s="567" t="s">
        <v>191</v>
      </c>
      <c r="C43" s="567"/>
      <c r="D43" s="567"/>
      <c r="E43" s="567"/>
      <c r="F43" s="567"/>
      <c r="G43" s="488" t="s">
        <v>195</v>
      </c>
      <c r="H43" s="542"/>
      <c r="I43" s="542"/>
      <c r="J43" s="543"/>
      <c r="K43" s="556"/>
      <c r="L43" s="556"/>
      <c r="M43" s="489"/>
      <c r="N43" s="490"/>
      <c r="O43" s="541"/>
      <c r="P43" s="543"/>
    </row>
    <row r="44" spans="2:16" ht="54" customHeight="1">
      <c r="B44" s="567" t="s">
        <v>190</v>
      </c>
      <c r="C44" s="567"/>
      <c r="D44" s="567"/>
      <c r="E44" s="567"/>
      <c r="F44" s="567"/>
      <c r="G44" s="488" t="s">
        <v>195</v>
      </c>
      <c r="H44" s="542"/>
      <c r="I44" s="542"/>
      <c r="J44" s="543"/>
      <c r="K44" s="556"/>
      <c r="L44" s="556"/>
      <c r="M44" s="489"/>
      <c r="N44" s="490"/>
      <c r="O44" s="541"/>
      <c r="P44" s="543"/>
    </row>
    <row r="45" spans="2:16" ht="16.5" thickBot="1">
      <c r="B45" s="462"/>
      <c r="C45" s="352"/>
      <c r="D45" s="352"/>
      <c r="E45" s="352"/>
      <c r="F45" s="352"/>
      <c r="G45" s="352"/>
      <c r="H45" s="352"/>
      <c r="I45" s="353"/>
      <c r="J45" s="353"/>
      <c r="K45" s="353"/>
      <c r="L45" s="353"/>
      <c r="M45" s="354"/>
      <c r="N45" s="354"/>
      <c r="O45" s="354"/>
      <c r="P45" s="463"/>
    </row>
    <row r="46" spans="2:16" ht="16.5" thickBot="1">
      <c r="B46" s="351"/>
      <c r="C46" s="223"/>
      <c r="D46" s="223"/>
      <c r="E46" s="223"/>
      <c r="F46" s="223"/>
      <c r="G46" s="223"/>
      <c r="H46" s="223"/>
      <c r="I46" s="222"/>
      <c r="J46" s="222"/>
      <c r="K46" s="222"/>
      <c r="L46" s="222"/>
      <c r="M46" s="217"/>
      <c r="N46" s="217"/>
      <c r="O46" s="217"/>
      <c r="P46" s="216"/>
    </row>
    <row r="47" spans="2:16" ht="43.5" customHeight="1">
      <c r="B47" s="570" t="s">
        <v>189</v>
      </c>
      <c r="C47" s="571"/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464"/>
    </row>
    <row r="48" spans="2:16" ht="50.25" customHeight="1">
      <c r="B48" s="518" t="s">
        <v>10</v>
      </c>
      <c r="C48" s="522"/>
      <c r="D48" s="522"/>
      <c r="E48" s="522"/>
      <c r="F48" s="522"/>
      <c r="G48" s="519"/>
      <c r="H48" s="524" t="s">
        <v>4</v>
      </c>
      <c r="I48" s="518" t="str">
        <f>'MB PY 3'!B4</f>
        <v>Actuals - Year : Apr 16 - Mar 17</v>
      </c>
      <c r="J48" s="519"/>
      <c r="K48" s="518" t="str">
        <f>'MB PY 2'!B4</f>
        <v>Actuals - Year : Apr 17- Mar 18</v>
      </c>
      <c r="L48" s="519"/>
      <c r="M48" s="518" t="str">
        <f>'MB PY 1'!B4</f>
        <v>Actuals - Year : Apr 18- Mar 19</v>
      </c>
      <c r="N48" s="519"/>
      <c r="O48" s="572" t="s">
        <v>524</v>
      </c>
      <c r="P48" s="573"/>
    </row>
    <row r="49" spans="2:16" ht="36.75" customHeight="1">
      <c r="B49" s="520"/>
      <c r="C49" s="523"/>
      <c r="D49" s="523"/>
      <c r="E49" s="523"/>
      <c r="F49" s="523"/>
      <c r="G49" s="521"/>
      <c r="H49" s="525"/>
      <c r="I49" s="520"/>
      <c r="J49" s="521"/>
      <c r="K49" s="520"/>
      <c r="L49" s="521"/>
      <c r="M49" s="520"/>
      <c r="N49" s="521"/>
      <c r="O49" s="473" t="s">
        <v>537</v>
      </c>
      <c r="P49" s="471" t="s">
        <v>538</v>
      </c>
    </row>
    <row r="50" spans="2:16" ht="24.75" customHeight="1">
      <c r="B50" s="537" t="s">
        <v>333</v>
      </c>
      <c r="C50" s="538"/>
      <c r="D50" s="538"/>
      <c r="E50" s="538"/>
      <c r="F50" s="538"/>
      <c r="G50" s="539"/>
      <c r="H50" s="318" t="s">
        <v>332</v>
      </c>
      <c r="I50" s="516">
        <f>'MB PY 3'!$P$14*'MB PY 3'!$P$6/12</f>
        <v>0</v>
      </c>
      <c r="J50" s="517"/>
      <c r="K50" s="516">
        <f>'MB PY 2'!$P$14*'MB PY 2'!$P$6/12</f>
        <v>0</v>
      </c>
      <c r="L50" s="517"/>
      <c r="M50" s="516">
        <f>'MB PY 1'!$P$14*'MB PY 1'!$P$6/12</f>
        <v>0</v>
      </c>
      <c r="N50" s="517"/>
      <c r="O50" s="347">
        <f>MB1!$P$14*MB1!$P$6/12</f>
        <v>0</v>
      </c>
      <c r="P50" s="347">
        <f>MB2!$P$14*MB2!$P$6/12</f>
        <v>0</v>
      </c>
    </row>
    <row r="51" spans="2:16" ht="24.75" customHeight="1">
      <c r="B51" s="537" t="s">
        <v>334</v>
      </c>
      <c r="C51" s="538"/>
      <c r="D51" s="538"/>
      <c r="E51" s="538"/>
      <c r="F51" s="538"/>
      <c r="G51" s="539"/>
      <c r="H51" s="318" t="s">
        <v>332</v>
      </c>
      <c r="I51" s="516">
        <f>'MB PY 3'!$P$31*1.03*'MB PY 3'!$P$6/12</f>
        <v>0</v>
      </c>
      <c r="J51" s="517"/>
      <c r="K51" s="516">
        <f>'MB PY 2'!$P$31*1.03*'MB PY 2'!$P$6/12</f>
        <v>0</v>
      </c>
      <c r="L51" s="517"/>
      <c r="M51" s="516">
        <f>'MB PY 1'!$P$31*1.03*'MB PY 1'!$P$6/12</f>
        <v>0</v>
      </c>
      <c r="N51" s="517"/>
      <c r="O51" s="350">
        <f>MB1!$P$31*1.03*MB1!$P$6/12</f>
        <v>0</v>
      </c>
      <c r="P51" s="347">
        <f>MB2!$P$31*1.03*MB2!$P$6/12</f>
        <v>0</v>
      </c>
    </row>
    <row r="52" spans="2:16" ht="24.75" customHeight="1">
      <c r="B52" s="537" t="s">
        <v>337</v>
      </c>
      <c r="C52" s="538"/>
      <c r="D52" s="538"/>
      <c r="E52" s="538"/>
      <c r="F52" s="538"/>
      <c r="G52" s="539"/>
      <c r="H52" s="318" t="s">
        <v>332</v>
      </c>
      <c r="I52" s="516" t="e">
        <f>'MB PY 3'!$P$16</f>
        <v>#DIV/0!</v>
      </c>
      <c r="J52" s="517"/>
      <c r="K52" s="516" t="e">
        <f>'MB PY 2'!$P$16</f>
        <v>#DIV/0!</v>
      </c>
      <c r="L52" s="517"/>
      <c r="M52" s="516" t="e">
        <f>'MB PY 1'!$P$16</f>
        <v>#DIV/0!</v>
      </c>
      <c r="N52" s="517"/>
      <c r="O52" s="350">
        <f>MB1!$P$16</f>
        <v>0</v>
      </c>
      <c r="P52" s="347">
        <f>MB2!$P$16</f>
        <v>0</v>
      </c>
    </row>
    <row r="53" spans="2:16" ht="24.75" customHeight="1">
      <c r="B53" s="537" t="s">
        <v>338</v>
      </c>
      <c r="C53" s="538"/>
      <c r="D53" s="538"/>
      <c r="E53" s="538"/>
      <c r="F53" s="538"/>
      <c r="G53" s="539"/>
      <c r="H53" s="318" t="s">
        <v>332</v>
      </c>
      <c r="I53" s="516" t="e">
        <f>'MB PY 3'!$P$17</f>
        <v>#DIV/0!</v>
      </c>
      <c r="J53" s="517"/>
      <c r="K53" s="516" t="e">
        <f>'MB PY 2'!$P$17</f>
        <v>#DIV/0!</v>
      </c>
      <c r="L53" s="517"/>
      <c r="M53" s="516" t="e">
        <f>'MB PY 1'!$P$17</f>
        <v>#DIV/0!</v>
      </c>
      <c r="N53" s="517"/>
      <c r="O53" s="350">
        <f>MB1!$P$17</f>
        <v>0</v>
      </c>
      <c r="P53" s="347">
        <f>MB2!$P$17</f>
        <v>0</v>
      </c>
    </row>
    <row r="54" spans="2:16" ht="24.75" customHeight="1">
      <c r="B54" s="537" t="s">
        <v>339</v>
      </c>
      <c r="C54" s="538"/>
      <c r="D54" s="538"/>
      <c r="E54" s="538"/>
      <c r="F54" s="538"/>
      <c r="G54" s="539"/>
      <c r="H54" s="318" t="s">
        <v>332</v>
      </c>
      <c r="I54" s="516">
        <f>'MB PY 3'!$P$62</f>
        <v>0</v>
      </c>
      <c r="J54" s="517"/>
      <c r="K54" s="516">
        <f>'MB PY 2'!$P$62</f>
        <v>0</v>
      </c>
      <c r="L54" s="517"/>
      <c r="M54" s="516">
        <f>'MB PY 1'!$P$62</f>
        <v>0</v>
      </c>
      <c r="N54" s="517"/>
      <c r="O54" s="350">
        <f>MB1!$P$62</f>
        <v>0</v>
      </c>
      <c r="P54" s="347">
        <f>MB2!$P$62</f>
        <v>0</v>
      </c>
    </row>
    <row r="55" spans="2:16" ht="24.75" customHeight="1">
      <c r="B55" s="537" t="s">
        <v>340</v>
      </c>
      <c r="C55" s="538"/>
      <c r="D55" s="538"/>
      <c r="E55" s="538"/>
      <c r="F55" s="538"/>
      <c r="G55" s="539"/>
      <c r="H55" s="318" t="s">
        <v>332</v>
      </c>
      <c r="I55" s="516">
        <f>'MB PY 3'!$P$63</f>
        <v>0</v>
      </c>
      <c r="J55" s="517"/>
      <c r="K55" s="516">
        <f>'MB PY 2'!$P$63</f>
        <v>0</v>
      </c>
      <c r="L55" s="517"/>
      <c r="M55" s="516">
        <f>'MB PY 1'!$P$63</f>
        <v>0</v>
      </c>
      <c r="N55" s="517"/>
      <c r="O55" s="350">
        <f>MB1!$P$63</f>
        <v>0</v>
      </c>
      <c r="P55" s="347">
        <f>MB2!$P$63</f>
        <v>0</v>
      </c>
    </row>
    <row r="56" spans="2:16" ht="24.75" customHeight="1">
      <c r="B56" s="537" t="s">
        <v>313</v>
      </c>
      <c r="C56" s="538"/>
      <c r="D56" s="538"/>
      <c r="E56" s="538"/>
      <c r="F56" s="538"/>
      <c r="G56" s="539"/>
      <c r="H56" s="318" t="s">
        <v>332</v>
      </c>
      <c r="I56" s="516" t="e">
        <f>I52-I54</f>
        <v>#DIV/0!</v>
      </c>
      <c r="J56" s="517"/>
      <c r="K56" s="516" t="e">
        <f>K52-K54</f>
        <v>#DIV/0!</v>
      </c>
      <c r="L56" s="517"/>
      <c r="M56" s="516" t="e">
        <f>M52-M54</f>
        <v>#DIV/0!</v>
      </c>
      <c r="N56" s="517"/>
      <c r="O56" s="350">
        <f>O52-O54</f>
        <v>0</v>
      </c>
      <c r="P56" s="347">
        <f>P52-P54</f>
        <v>0</v>
      </c>
    </row>
    <row r="57" spans="2:16" ht="24.75" customHeight="1">
      <c r="B57" s="537" t="s">
        <v>314</v>
      </c>
      <c r="C57" s="538"/>
      <c r="D57" s="538"/>
      <c r="E57" s="538"/>
      <c r="F57" s="538"/>
      <c r="G57" s="539"/>
      <c r="H57" s="318" t="s">
        <v>332</v>
      </c>
      <c r="I57" s="516" t="e">
        <f>I53-I55</f>
        <v>#DIV/0!</v>
      </c>
      <c r="J57" s="517"/>
      <c r="K57" s="516" t="e">
        <f>K53-K55</f>
        <v>#DIV/0!</v>
      </c>
      <c r="L57" s="517"/>
      <c r="M57" s="516" t="e">
        <f>M53-M55</f>
        <v>#DIV/0!</v>
      </c>
      <c r="N57" s="517"/>
      <c r="O57" s="350">
        <f>O53-O55</f>
        <v>0</v>
      </c>
      <c r="P57" s="347">
        <f>P53-P55</f>
        <v>0</v>
      </c>
    </row>
    <row r="58" spans="2:16" ht="24.75" customHeight="1">
      <c r="B58" s="537" t="s">
        <v>527</v>
      </c>
      <c r="C58" s="538"/>
      <c r="D58" s="538"/>
      <c r="E58" s="538"/>
      <c r="F58" s="538"/>
      <c r="G58" s="539"/>
      <c r="H58" s="318"/>
      <c r="I58" s="516"/>
      <c r="J58" s="517"/>
      <c r="K58" s="516"/>
      <c r="L58" s="517"/>
      <c r="M58" s="516"/>
      <c r="N58" s="517"/>
      <c r="O58" s="350"/>
      <c r="P58" s="347"/>
    </row>
    <row r="59" spans="2:16" ht="24.75" customHeight="1">
      <c r="B59" s="526" t="s">
        <v>181</v>
      </c>
      <c r="C59" s="527"/>
      <c r="D59" s="527"/>
      <c r="E59" s="527"/>
      <c r="F59" s="527"/>
      <c r="G59" s="528"/>
      <c r="H59" s="318" t="s">
        <v>332</v>
      </c>
      <c r="I59" s="516">
        <f>'MB PY 3'!$P$72/12</f>
        <v>0</v>
      </c>
      <c r="J59" s="517"/>
      <c r="K59" s="516">
        <f>'MB PY 2'!$P$72/12</f>
        <v>0</v>
      </c>
      <c r="L59" s="517"/>
      <c r="M59" s="516">
        <f>'MB PY 1'!$P$72/12</f>
        <v>0</v>
      </c>
      <c r="N59" s="517"/>
      <c r="O59" s="350">
        <f>MB1!P80/12</f>
        <v>0</v>
      </c>
      <c r="P59" s="347">
        <f>MB2!P80/12</f>
        <v>0</v>
      </c>
    </row>
    <row r="60" spans="2:16" ht="24.75" customHeight="1">
      <c r="B60" s="526" t="s">
        <v>180</v>
      </c>
      <c r="C60" s="527"/>
      <c r="D60" s="527"/>
      <c r="E60" s="527"/>
      <c r="F60" s="527"/>
      <c r="G60" s="528"/>
      <c r="H60" s="318" t="s">
        <v>332</v>
      </c>
      <c r="I60" s="516">
        <f>('MB PY 3'!$P$79-'MB PY 3'!$P$83)/12</f>
        <v>0</v>
      </c>
      <c r="J60" s="517"/>
      <c r="K60" s="516">
        <f>('MB PY 2'!$P$79-'MB PY 2'!$P$83)/12</f>
        <v>0</v>
      </c>
      <c r="L60" s="517"/>
      <c r="M60" s="516">
        <f>('MB PY 1'!$P$79-'MB PY 1'!$P$83)/12</f>
        <v>0</v>
      </c>
      <c r="N60" s="517"/>
      <c r="O60" s="350">
        <f>(MB1!P87-MB1!P91)/12</f>
        <v>0</v>
      </c>
      <c r="P60" s="347">
        <f>(MB2!P87-MB2!P91)/12</f>
        <v>0</v>
      </c>
    </row>
    <row r="61" spans="2:16" ht="24.75" customHeight="1">
      <c r="B61" s="526" t="s">
        <v>187</v>
      </c>
      <c r="C61" s="527"/>
      <c r="D61" s="527"/>
      <c r="E61" s="527"/>
      <c r="F61" s="527"/>
      <c r="G61" s="528"/>
      <c r="H61" s="318" t="s">
        <v>332</v>
      </c>
      <c r="I61" s="516">
        <f>'MB PY 3'!$P$87/12</f>
        <v>0</v>
      </c>
      <c r="J61" s="517"/>
      <c r="K61" s="516">
        <f>'MB PY 2'!$P$87/12</f>
        <v>0</v>
      </c>
      <c r="L61" s="517"/>
      <c r="M61" s="516">
        <f>'MB PY 1'!$P$87/12</f>
        <v>0</v>
      </c>
      <c r="N61" s="517"/>
      <c r="O61" s="350">
        <f>MB1!P95/12</f>
        <v>0</v>
      </c>
      <c r="P61" s="347">
        <f>MB2!P95/12</f>
        <v>0</v>
      </c>
    </row>
    <row r="62" spans="2:16" ht="24.75" customHeight="1">
      <c r="B62" s="537" t="s">
        <v>341</v>
      </c>
      <c r="C62" s="538"/>
      <c r="D62" s="538"/>
      <c r="E62" s="538"/>
      <c r="F62" s="538"/>
      <c r="G62" s="539"/>
      <c r="H62" s="318"/>
      <c r="I62" s="516"/>
      <c r="J62" s="517"/>
      <c r="K62" s="516"/>
      <c r="L62" s="517"/>
      <c r="M62" s="516"/>
      <c r="N62" s="517"/>
      <c r="O62" s="350"/>
      <c r="P62" s="347"/>
    </row>
    <row r="63" spans="2:16" ht="24.75" customHeight="1">
      <c r="B63" s="526" t="s">
        <v>181</v>
      </c>
      <c r="C63" s="527"/>
      <c r="D63" s="527"/>
      <c r="E63" s="527"/>
      <c r="F63" s="527"/>
      <c r="G63" s="528"/>
      <c r="H63" s="318" t="s">
        <v>332</v>
      </c>
      <c r="I63" s="516">
        <f>('MB PY 3'!$P$73-'MB PY 3'!$P$74-'MB PY 3'!$P$75)/12</f>
        <v>0</v>
      </c>
      <c r="J63" s="517"/>
      <c r="K63" s="516">
        <f>('MB PY 2'!$P$73-'MB PY 2'!$P$74-'MB PY 2'!$P$75)/12</f>
        <v>0</v>
      </c>
      <c r="L63" s="517"/>
      <c r="M63" s="516">
        <f>('MB PY 1'!$P$73-'MB PY 1'!$P$74-'MB PY 1'!$P$75)/12</f>
        <v>0</v>
      </c>
      <c r="N63" s="517"/>
      <c r="O63" s="350">
        <f>(MB1!P81-MB1!P82-MB1!P83)/12</f>
        <v>0</v>
      </c>
      <c r="P63" s="347">
        <f>(MB2!P81-MB2!P82-MB2!P83)/12</f>
        <v>0</v>
      </c>
    </row>
    <row r="64" spans="2:16" ht="24.75" customHeight="1">
      <c r="B64" s="526" t="s">
        <v>180</v>
      </c>
      <c r="C64" s="527"/>
      <c r="D64" s="527"/>
      <c r="E64" s="527"/>
      <c r="F64" s="527"/>
      <c r="G64" s="528"/>
      <c r="H64" s="318" t="s">
        <v>332</v>
      </c>
      <c r="I64" s="516">
        <f>('MB PY 3'!$P$80-'MB PY 3'!$P$81-'MB PY 3'!$P$82)/12</f>
        <v>0</v>
      </c>
      <c r="J64" s="517"/>
      <c r="K64" s="516">
        <f>('MB PY 2'!$P$80-'MB PY 2'!$P$81-'MB PY 2'!$P$82)/12</f>
        <v>0</v>
      </c>
      <c r="L64" s="517"/>
      <c r="M64" s="516">
        <f>('MB PY 1'!$P$80-'MB PY 1'!$P$81-'MB PY 1'!$P$82)/12</f>
        <v>0</v>
      </c>
      <c r="N64" s="517"/>
      <c r="O64" s="350">
        <f>(MB1!P88-MB1!P89-MB1!P90)/12</f>
        <v>0</v>
      </c>
      <c r="P64" s="347">
        <f>(MB2!P88-MB2!P89-MB2!P90)/12</f>
        <v>0</v>
      </c>
    </row>
    <row r="65" spans="2:16" ht="24.75" customHeight="1">
      <c r="B65" s="526" t="s">
        <v>187</v>
      </c>
      <c r="C65" s="527"/>
      <c r="D65" s="527"/>
      <c r="E65" s="527"/>
      <c r="F65" s="527"/>
      <c r="G65" s="528"/>
      <c r="H65" s="318" t="s">
        <v>332</v>
      </c>
      <c r="I65" s="516">
        <f>('MB PY 3'!$P$88-'MB PY 3'!$P$89)/12</f>
        <v>0</v>
      </c>
      <c r="J65" s="517"/>
      <c r="K65" s="516">
        <f>('MB PY 2'!$P$88-'MB PY 2'!$P$89)/12</f>
        <v>0</v>
      </c>
      <c r="L65" s="517"/>
      <c r="M65" s="516">
        <f>('MB PY 1'!$P$88-'MB PY 1'!$P$89)/12</f>
        <v>0</v>
      </c>
      <c r="N65" s="517"/>
      <c r="O65" s="350">
        <f>(MB1!P97-MB1!P98)/12</f>
        <v>0</v>
      </c>
      <c r="P65" s="347">
        <f>(MB2!P97-MB2!P98)/12</f>
        <v>0</v>
      </c>
    </row>
    <row r="66" spans="2:16" ht="24.75" customHeight="1">
      <c r="B66" s="537" t="s">
        <v>342</v>
      </c>
      <c r="C66" s="538"/>
      <c r="D66" s="538"/>
      <c r="E66" s="538"/>
      <c r="F66" s="538"/>
      <c r="G66" s="539"/>
      <c r="H66" s="318"/>
      <c r="I66" s="516"/>
      <c r="J66" s="517"/>
      <c r="K66" s="516"/>
      <c r="L66" s="517"/>
      <c r="M66" s="516"/>
      <c r="N66" s="517"/>
      <c r="O66" s="350"/>
      <c r="P66" s="347"/>
    </row>
    <row r="67" spans="2:16" ht="24.75" customHeight="1">
      <c r="B67" s="526" t="s">
        <v>181</v>
      </c>
      <c r="C67" s="527"/>
      <c r="D67" s="527"/>
      <c r="E67" s="527"/>
      <c r="F67" s="527"/>
      <c r="G67" s="528"/>
      <c r="H67" s="318" t="s">
        <v>79</v>
      </c>
      <c r="I67" s="516">
        <f>AVERAGE('MB PY 3'!$D$76:$O$76)</f>
        <v>0</v>
      </c>
      <c r="J67" s="517"/>
      <c r="K67" s="516">
        <f>AVERAGE('MB PY 2'!$D$76:$O$76)</f>
        <v>0</v>
      </c>
      <c r="L67" s="517"/>
      <c r="M67" s="516">
        <f>AVERAGE('MB PY 1'!$D$76:$O$76)</f>
        <v>0</v>
      </c>
      <c r="N67" s="517"/>
      <c r="O67" s="350">
        <f>AVERAGE(MB1!D84:O84)</f>
        <v>0</v>
      </c>
      <c r="P67" s="347">
        <f>AVERAGE(MB2!D84:O84)</f>
        <v>0</v>
      </c>
    </row>
    <row r="68" spans="2:16" ht="24.75" customHeight="1">
      <c r="B68" s="526" t="s">
        <v>180</v>
      </c>
      <c r="C68" s="527"/>
      <c r="D68" s="527"/>
      <c r="E68" s="527"/>
      <c r="F68" s="527"/>
      <c r="G68" s="528"/>
      <c r="H68" s="318" t="s">
        <v>79</v>
      </c>
      <c r="I68" s="516">
        <f>AVERAGE('MB PY 3'!$D$84:$O$84)</f>
        <v>0</v>
      </c>
      <c r="J68" s="517"/>
      <c r="K68" s="516">
        <f>AVERAGE('MB PY 2'!$D$84:$O$84)</f>
        <v>0</v>
      </c>
      <c r="L68" s="517"/>
      <c r="M68" s="516">
        <f>AVERAGE('MB PY 1'!$D$84:$O$84)</f>
        <v>0</v>
      </c>
      <c r="N68" s="517"/>
      <c r="O68" s="350">
        <f>AVERAGE(MB1!D92:O92)</f>
        <v>0</v>
      </c>
      <c r="P68" s="347">
        <f>AVERAGE(MB2!D92:O92)</f>
        <v>0</v>
      </c>
    </row>
    <row r="69" spans="2:16" ht="24.75" customHeight="1">
      <c r="B69" s="526" t="s">
        <v>187</v>
      </c>
      <c r="C69" s="527"/>
      <c r="D69" s="527"/>
      <c r="E69" s="527"/>
      <c r="F69" s="527"/>
      <c r="G69" s="528"/>
      <c r="H69" s="318" t="s">
        <v>79</v>
      </c>
      <c r="I69" s="516">
        <f>AVERAGE('MB PY 3'!$D$90:$O$90)</f>
        <v>0</v>
      </c>
      <c r="J69" s="517"/>
      <c r="K69" s="516">
        <f>AVERAGE('MB PY 2'!$D$90:$O$90)</f>
        <v>0</v>
      </c>
      <c r="L69" s="517"/>
      <c r="M69" s="516">
        <f>AVERAGE('MB PY 1'!$D$90:$O$90)</f>
        <v>0</v>
      </c>
      <c r="N69" s="517"/>
      <c r="O69" s="350">
        <f>AVERAGE(MB1!D99:O99)</f>
        <v>0</v>
      </c>
      <c r="P69" s="347">
        <f>AVERAGE(MB2!D99:O99)</f>
        <v>0</v>
      </c>
    </row>
    <row r="70" spans="2:16" ht="16.5">
      <c r="B70" s="465" t="s">
        <v>312</v>
      </c>
      <c r="C70" s="327"/>
      <c r="D70" s="327"/>
      <c r="E70" s="32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6"/>
    </row>
    <row r="71" spans="2:16" ht="15.75">
      <c r="B71" s="219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6"/>
    </row>
    <row r="72" spans="2:16" ht="15.75">
      <c r="B72" s="461" t="s">
        <v>343</v>
      </c>
      <c r="C72" s="218"/>
      <c r="D72" s="218"/>
      <c r="E72" s="218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6"/>
    </row>
    <row r="73" spans="2:16" ht="8.25" customHeight="1">
      <c r="B73" s="219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6"/>
    </row>
    <row r="74" spans="2:16" ht="23.25" customHeight="1">
      <c r="B74" s="461" t="s">
        <v>534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6"/>
    </row>
    <row r="75" spans="2:16" ht="17.25" customHeight="1">
      <c r="B75" s="219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6"/>
    </row>
    <row r="76" spans="2:16" ht="23.25" customHeight="1">
      <c r="B76" s="537" t="s">
        <v>344</v>
      </c>
      <c r="C76" s="538"/>
      <c r="D76" s="346" t="s">
        <v>522</v>
      </c>
      <c r="E76" s="346" t="s">
        <v>224</v>
      </c>
      <c r="F76" s="576" t="s">
        <v>225</v>
      </c>
      <c r="G76" s="577"/>
      <c r="H76" s="346" t="s">
        <v>226</v>
      </c>
      <c r="I76" s="346" t="s">
        <v>227</v>
      </c>
      <c r="J76" s="346" t="s">
        <v>523</v>
      </c>
      <c r="K76" s="346" t="s">
        <v>228</v>
      </c>
      <c r="L76" s="346" t="s">
        <v>229</v>
      </c>
      <c r="M76" s="346" t="s">
        <v>230</v>
      </c>
      <c r="N76" s="346" t="s">
        <v>231</v>
      </c>
      <c r="O76" s="346" t="s">
        <v>232</v>
      </c>
      <c r="P76" s="346" t="s">
        <v>233</v>
      </c>
    </row>
    <row r="77" spans="2:16" ht="23.25" customHeight="1">
      <c r="B77" s="537" t="s">
        <v>345</v>
      </c>
      <c r="C77" s="538"/>
      <c r="D77" s="347">
        <f>'P&amp;L1'!E147</f>
        <v>0</v>
      </c>
      <c r="E77" s="347">
        <f>'P&amp;L1'!F147</f>
        <v>0</v>
      </c>
      <c r="F77" s="516">
        <f>'P&amp;L1'!G147</f>
        <v>0</v>
      </c>
      <c r="G77" s="517"/>
      <c r="H77" s="347">
        <f>'P&amp;L1'!H147</f>
        <v>0</v>
      </c>
      <c r="I77" s="347">
        <f>'P&amp;L1'!I147</f>
        <v>0</v>
      </c>
      <c r="J77" s="347">
        <f>'P&amp;L1'!J147</f>
        <v>0</v>
      </c>
      <c r="K77" s="347">
        <f>'P&amp;L1'!K147</f>
        <v>0</v>
      </c>
      <c r="L77" s="347">
        <f>'P&amp;L1'!L147</f>
        <v>0</v>
      </c>
      <c r="M77" s="347">
        <f>'P&amp;L1'!M147</f>
        <v>0</v>
      </c>
      <c r="N77" s="347">
        <f>'P&amp;L1'!N147</f>
        <v>0</v>
      </c>
      <c r="O77" s="347">
        <f>'P&amp;L1'!O147</f>
        <v>0</v>
      </c>
      <c r="P77" s="347">
        <f>'P&amp;L1'!P147</f>
        <v>0</v>
      </c>
    </row>
    <row r="78" spans="2:16" ht="23.25" customHeight="1">
      <c r="B78" s="351"/>
      <c r="C78" s="223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9"/>
    </row>
    <row r="79" spans="2:16" ht="23.25" customHeight="1">
      <c r="B79" s="461" t="s">
        <v>539</v>
      </c>
      <c r="C79" s="223"/>
      <c r="D79" s="478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8"/>
      <c r="P79" s="479"/>
    </row>
    <row r="80" spans="2:16" ht="23.25" customHeight="1">
      <c r="B80" s="351"/>
      <c r="C80" s="223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9"/>
    </row>
    <row r="81" spans="2:16" ht="23.25" customHeight="1">
      <c r="B81" s="537" t="s">
        <v>344</v>
      </c>
      <c r="C81" s="538"/>
      <c r="D81" s="346" t="s">
        <v>522</v>
      </c>
      <c r="E81" s="346" t="s">
        <v>224</v>
      </c>
      <c r="F81" s="576" t="s">
        <v>225</v>
      </c>
      <c r="G81" s="577"/>
      <c r="H81" s="346" t="s">
        <v>226</v>
      </c>
      <c r="I81" s="346" t="s">
        <v>227</v>
      </c>
      <c r="J81" s="346" t="s">
        <v>523</v>
      </c>
      <c r="K81" s="346" t="s">
        <v>228</v>
      </c>
      <c r="L81" s="346" t="s">
        <v>229</v>
      </c>
      <c r="M81" s="346" t="s">
        <v>230</v>
      </c>
      <c r="N81" s="346" t="s">
        <v>231</v>
      </c>
      <c r="O81" s="346" t="s">
        <v>232</v>
      </c>
      <c r="P81" s="346" t="s">
        <v>233</v>
      </c>
    </row>
    <row r="82" spans="2:16" ht="23.25" customHeight="1">
      <c r="B82" s="537" t="s">
        <v>345</v>
      </c>
      <c r="C82" s="538"/>
      <c r="D82" s="347">
        <f>'P&amp;L2'!E147</f>
        <v>0</v>
      </c>
      <c r="E82" s="347">
        <f>'P&amp;L2'!F147</f>
        <v>0</v>
      </c>
      <c r="F82" s="516">
        <f>'P&amp;L2'!G147</f>
        <v>0</v>
      </c>
      <c r="G82" s="517"/>
      <c r="H82" s="347">
        <f>'P&amp;L2'!H147</f>
        <v>0</v>
      </c>
      <c r="I82" s="347">
        <f>'P&amp;L2'!I147</f>
        <v>0</v>
      </c>
      <c r="J82" s="347">
        <f>'P&amp;L2'!J147</f>
        <v>0</v>
      </c>
      <c r="K82" s="347">
        <f>'P&amp;L2'!K147</f>
        <v>0</v>
      </c>
      <c r="L82" s="347">
        <f>'P&amp;L2'!L147</f>
        <v>0</v>
      </c>
      <c r="M82" s="347">
        <f>'P&amp;L2'!M147</f>
        <v>0</v>
      </c>
      <c r="N82" s="347">
        <f>'P&amp;L2'!N147</f>
        <v>0</v>
      </c>
      <c r="O82" s="347">
        <f>'P&amp;L2'!O147</f>
        <v>0</v>
      </c>
      <c r="P82" s="347">
        <f>'P&amp;L2'!P147</f>
        <v>0</v>
      </c>
    </row>
    <row r="83" spans="2:16" ht="23.25" customHeight="1">
      <c r="B83" s="351"/>
      <c r="C83" s="223"/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9"/>
    </row>
    <row r="84" spans="2:16" ht="23.25" customHeight="1" thickBot="1">
      <c r="B84" s="582" t="s">
        <v>346</v>
      </c>
      <c r="C84" s="583"/>
      <c r="D84" s="583"/>
      <c r="E84" s="583"/>
      <c r="F84" s="583"/>
      <c r="G84" s="583"/>
      <c r="H84" s="583"/>
      <c r="I84" s="220"/>
      <c r="J84" s="220" t="s">
        <v>186</v>
      </c>
      <c r="K84" s="559"/>
      <c r="L84" s="560"/>
      <c r="M84" s="560"/>
      <c r="N84" s="218" t="s">
        <v>348</v>
      </c>
      <c r="O84" s="218"/>
      <c r="P84" s="467"/>
    </row>
    <row r="85" spans="2:16" ht="23.25" customHeight="1">
      <c r="B85" s="328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466"/>
    </row>
    <row r="86" spans="2:16" ht="23.25" customHeight="1" thickBot="1">
      <c r="B86" s="582" t="s">
        <v>347</v>
      </c>
      <c r="C86" s="583"/>
      <c r="D86" s="583"/>
      <c r="E86" s="583"/>
      <c r="F86" s="583"/>
      <c r="G86" s="583"/>
      <c r="H86" s="583"/>
      <c r="I86" s="326"/>
      <c r="J86" s="220" t="s">
        <v>186</v>
      </c>
      <c r="K86" s="559"/>
      <c r="L86" s="560"/>
      <c r="M86" s="560"/>
      <c r="N86" s="218" t="s">
        <v>348</v>
      </c>
      <c r="O86" s="326"/>
      <c r="P86" s="466"/>
    </row>
    <row r="87" spans="2:16" ht="15.75">
      <c r="B87" s="328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466"/>
    </row>
    <row r="88" spans="2:16" ht="30" customHeight="1">
      <c r="B88" s="468" t="s">
        <v>351</v>
      </c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466"/>
    </row>
    <row r="89" spans="2:16" ht="30" customHeight="1">
      <c r="B89" s="537" t="s">
        <v>344</v>
      </c>
      <c r="C89" s="538"/>
      <c r="D89" s="346" t="s">
        <v>229</v>
      </c>
      <c r="E89" s="470" t="s">
        <v>230</v>
      </c>
      <c r="F89" s="576" t="s">
        <v>231</v>
      </c>
      <c r="G89" s="577"/>
      <c r="H89" s="346" t="s">
        <v>232</v>
      </c>
      <c r="I89" s="346" t="s">
        <v>233</v>
      </c>
      <c r="J89" s="346" t="s">
        <v>522</v>
      </c>
      <c r="K89" s="346" t="s">
        <v>224</v>
      </c>
      <c r="L89" s="346" t="s">
        <v>225</v>
      </c>
      <c r="M89" s="346" t="s">
        <v>226</v>
      </c>
      <c r="N89" s="346" t="s">
        <v>227</v>
      </c>
      <c r="O89" s="346" t="s">
        <v>523</v>
      </c>
      <c r="P89" s="346" t="s">
        <v>228</v>
      </c>
    </row>
    <row r="90" spans="2:16" ht="30" customHeight="1">
      <c r="B90" s="569" t="s">
        <v>352</v>
      </c>
      <c r="C90" s="569"/>
      <c r="D90" s="347">
        <f>'P&amp;L1'!L187</f>
        <v>0</v>
      </c>
      <c r="E90" s="347">
        <f>'P&amp;L1'!M187</f>
        <v>0</v>
      </c>
      <c r="F90" s="516">
        <f>'P&amp;L1'!N187</f>
        <v>0</v>
      </c>
      <c r="G90" s="517"/>
      <c r="H90" s="347">
        <f>'P&amp;L1'!O187</f>
        <v>0</v>
      </c>
      <c r="I90" s="347">
        <f>'P&amp;L1'!P187</f>
        <v>0</v>
      </c>
      <c r="J90" s="347">
        <f>'P&amp;L2'!E187</f>
        <v>0</v>
      </c>
      <c r="K90" s="347">
        <f>'P&amp;L2'!F187</f>
        <v>0</v>
      </c>
      <c r="L90" s="347">
        <f>'P&amp;L2'!G187</f>
        <v>0</v>
      </c>
      <c r="M90" s="347">
        <f>'P&amp;L2'!H187</f>
        <v>0</v>
      </c>
      <c r="N90" s="347">
        <f>'P&amp;L2'!I187</f>
        <v>0</v>
      </c>
      <c r="O90" s="347">
        <f>'P&amp;L2'!J187</f>
        <v>0</v>
      </c>
      <c r="P90" s="347">
        <f>'P&amp;L2'!K187</f>
        <v>0</v>
      </c>
    </row>
    <row r="91" spans="2:16" ht="30.75" customHeight="1">
      <c r="B91" s="569" t="s">
        <v>353</v>
      </c>
      <c r="C91" s="569"/>
      <c r="D91" s="347">
        <f>'P&amp;L1'!L189</f>
        <v>0</v>
      </c>
      <c r="E91" s="347">
        <f>'P&amp;L1'!M189</f>
        <v>0</v>
      </c>
      <c r="F91" s="516">
        <f>'P&amp;L1'!N189</f>
        <v>0</v>
      </c>
      <c r="G91" s="517"/>
      <c r="H91" s="347">
        <f>'P&amp;L1'!O189</f>
        <v>0</v>
      </c>
      <c r="I91" s="347">
        <f>'P&amp;L1'!P189</f>
        <v>0</v>
      </c>
      <c r="J91" s="347">
        <f>'P&amp;L2'!E189</f>
        <v>0</v>
      </c>
      <c r="K91" s="347">
        <f>'P&amp;L2'!F189</f>
        <v>0</v>
      </c>
      <c r="L91" s="347">
        <f>'P&amp;L2'!G189</f>
        <v>0</v>
      </c>
      <c r="M91" s="347">
        <f>'P&amp;L2'!H189</f>
        <v>0</v>
      </c>
      <c r="N91" s="347">
        <f>'P&amp;L2'!I189</f>
        <v>0</v>
      </c>
      <c r="O91" s="347">
        <f>'P&amp;L2'!J189</f>
        <v>0</v>
      </c>
      <c r="P91" s="347">
        <f>'P&amp;L2'!K189</f>
        <v>0</v>
      </c>
    </row>
    <row r="92" spans="2:16" ht="30.75" customHeight="1">
      <c r="B92" s="569" t="s">
        <v>306</v>
      </c>
      <c r="C92" s="569"/>
      <c r="D92" s="347">
        <f>'P&amp;L1'!L191</f>
        <v>0</v>
      </c>
      <c r="E92" s="347">
        <f>'P&amp;L1'!M191</f>
        <v>0</v>
      </c>
      <c r="F92" s="516">
        <f>'P&amp;L1'!N191</f>
        <v>0</v>
      </c>
      <c r="G92" s="517">
        <f>'P&amp;L1'!N191</f>
        <v>0</v>
      </c>
      <c r="H92" s="347">
        <f>'P&amp;L1'!O191</f>
        <v>0</v>
      </c>
      <c r="I92" s="347">
        <f>'P&amp;L1'!P191</f>
        <v>0</v>
      </c>
      <c r="J92" s="347">
        <f>'P&amp;L2'!E191</f>
        <v>0</v>
      </c>
      <c r="K92" s="347">
        <f>'P&amp;L2'!F191</f>
        <v>0</v>
      </c>
      <c r="L92" s="347">
        <f>'P&amp;L2'!G191</f>
        <v>0</v>
      </c>
      <c r="M92" s="347">
        <f>'P&amp;L2'!H191</f>
        <v>0</v>
      </c>
      <c r="N92" s="347">
        <f>'P&amp;L2'!I191</f>
        <v>0</v>
      </c>
      <c r="O92" s="347">
        <f>'P&amp;L2'!J191</f>
        <v>0</v>
      </c>
      <c r="P92" s="347">
        <f>'P&amp;L2'!K191</f>
        <v>0</v>
      </c>
    </row>
    <row r="93" spans="2:16" ht="15.75">
      <c r="B93" s="219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6"/>
    </row>
    <row r="94" spans="2:16" ht="16.5" thickBot="1">
      <c r="B94" s="469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463"/>
    </row>
    <row r="95" spans="2:16" ht="15.75">
      <c r="B95" s="219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6"/>
    </row>
    <row r="96" spans="2:16" ht="15.75">
      <c r="B96" s="219" t="s">
        <v>355</v>
      </c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6"/>
    </row>
    <row r="97" spans="2:16" ht="15.75">
      <c r="B97" s="219" t="s">
        <v>540</v>
      </c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6"/>
    </row>
    <row r="98" spans="2:16" ht="15.75">
      <c r="B98" s="219" t="s">
        <v>541</v>
      </c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6"/>
    </row>
    <row r="99" spans="2:16" ht="15.75">
      <c r="B99" s="219" t="s">
        <v>542</v>
      </c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6"/>
    </row>
    <row r="100" spans="2:16" ht="15.75">
      <c r="B100" s="219" t="s">
        <v>543</v>
      </c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6"/>
    </row>
    <row r="101" spans="2:16" ht="15.75">
      <c r="B101" s="219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6"/>
    </row>
    <row r="102" spans="2:16" ht="15.75">
      <c r="B102" s="219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6"/>
    </row>
    <row r="103" spans="2:16" ht="15.75">
      <c r="B103" s="219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6"/>
    </row>
    <row r="104" spans="2:16" ht="15.75">
      <c r="B104" s="219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6"/>
    </row>
    <row r="105" spans="2:16" ht="15.75">
      <c r="B105" s="219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8" t="s">
        <v>185</v>
      </c>
      <c r="N105" s="217"/>
      <c r="O105" s="217"/>
      <c r="P105" s="216"/>
    </row>
    <row r="106" spans="2:16" ht="15.75">
      <c r="B106" s="215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 t="s">
        <v>184</v>
      </c>
      <c r="M106" s="214"/>
      <c r="N106" s="214"/>
      <c r="O106" s="214"/>
      <c r="P106" s="460"/>
    </row>
  </sheetData>
  <sheetProtection/>
  <mergeCells count="172">
    <mergeCell ref="F82:G82"/>
    <mergeCell ref="F89:G89"/>
    <mergeCell ref="B89:C89"/>
    <mergeCell ref="B86:H86"/>
    <mergeCell ref="B77:C77"/>
    <mergeCell ref="B84:H84"/>
    <mergeCell ref="M67:N67"/>
    <mergeCell ref="M69:N69"/>
    <mergeCell ref="F76:G76"/>
    <mergeCell ref="K68:L68"/>
    <mergeCell ref="K69:L69"/>
    <mergeCell ref="I69:J69"/>
    <mergeCell ref="B67:G67"/>
    <mergeCell ref="B76:C76"/>
    <mergeCell ref="M61:N61"/>
    <mergeCell ref="M62:N62"/>
    <mergeCell ref="M63:N63"/>
    <mergeCell ref="M64:N64"/>
    <mergeCell ref="M65:N65"/>
    <mergeCell ref="M66:N66"/>
    <mergeCell ref="M50:N50"/>
    <mergeCell ref="M51:N51"/>
    <mergeCell ref="M52:N52"/>
    <mergeCell ref="M53:N53"/>
    <mergeCell ref="M54:N54"/>
    <mergeCell ref="M55:N55"/>
    <mergeCell ref="M56:N56"/>
    <mergeCell ref="M68:N68"/>
    <mergeCell ref="K62:L62"/>
    <mergeCell ref="K63:L63"/>
    <mergeCell ref="K64:L64"/>
    <mergeCell ref="K65:L65"/>
    <mergeCell ref="K66:L66"/>
    <mergeCell ref="K67:L67"/>
    <mergeCell ref="M58:N58"/>
    <mergeCell ref="M59:N59"/>
    <mergeCell ref="K50:L50"/>
    <mergeCell ref="K51:L51"/>
    <mergeCell ref="K52:L52"/>
    <mergeCell ref="K53:L53"/>
    <mergeCell ref="K54:L54"/>
    <mergeCell ref="I61:J61"/>
    <mergeCell ref="K56:L56"/>
    <mergeCell ref="K57:L57"/>
    <mergeCell ref="K61:L61"/>
    <mergeCell ref="I60:J60"/>
    <mergeCell ref="N2:P2"/>
    <mergeCell ref="M37:N37"/>
    <mergeCell ref="O37:P37"/>
    <mergeCell ref="I62:J62"/>
    <mergeCell ref="I63:J63"/>
    <mergeCell ref="I64:J64"/>
    <mergeCell ref="I55:J55"/>
    <mergeCell ref="I56:J56"/>
    <mergeCell ref="I57:J57"/>
    <mergeCell ref="I58:J58"/>
    <mergeCell ref="I59:J59"/>
    <mergeCell ref="K58:L58"/>
    <mergeCell ref="K59:L59"/>
    <mergeCell ref="K60:L60"/>
    <mergeCell ref="M57:N57"/>
    <mergeCell ref="M60:N60"/>
    <mergeCell ref="B92:C92"/>
    <mergeCell ref="B91:C91"/>
    <mergeCell ref="I65:J65"/>
    <mergeCell ref="I66:J66"/>
    <mergeCell ref="I67:J67"/>
    <mergeCell ref="I68:J68"/>
    <mergeCell ref="F77:G77"/>
    <mergeCell ref="B81:C81"/>
    <mergeCell ref="F81:G81"/>
    <mergeCell ref="B82:C82"/>
    <mergeCell ref="H8:L8"/>
    <mergeCell ref="B42:F42"/>
    <mergeCell ref="B43:F43"/>
    <mergeCell ref="B44:F44"/>
    <mergeCell ref="H37:J37"/>
    <mergeCell ref="B56:G56"/>
    <mergeCell ref="K39:L39"/>
    <mergeCell ref="I50:J50"/>
    <mergeCell ref="I51:J51"/>
    <mergeCell ref="I52:J52"/>
    <mergeCell ref="H42:J42"/>
    <mergeCell ref="K41:L41"/>
    <mergeCell ref="B90:C90"/>
    <mergeCell ref="O43:P43"/>
    <mergeCell ref="I53:J53"/>
    <mergeCell ref="I54:J54"/>
    <mergeCell ref="O44:P44"/>
    <mergeCell ref="B47:O47"/>
    <mergeCell ref="O48:P48"/>
    <mergeCell ref="K55:L55"/>
    <mergeCell ref="K37:L37"/>
    <mergeCell ref="K38:L38"/>
    <mergeCell ref="K40:L40"/>
    <mergeCell ref="B57:G57"/>
    <mergeCell ref="O38:P38"/>
    <mergeCell ref="O41:P41"/>
    <mergeCell ref="B40:F40"/>
    <mergeCell ref="B41:F41"/>
    <mergeCell ref="H38:J38"/>
    <mergeCell ref="H39:J39"/>
    <mergeCell ref="B59:G59"/>
    <mergeCell ref="B60:G60"/>
    <mergeCell ref="B61:G61"/>
    <mergeCell ref="K86:M86"/>
    <mergeCell ref="B4:P4"/>
    <mergeCell ref="B7:P7"/>
    <mergeCell ref="B37:F37"/>
    <mergeCell ref="B38:F38"/>
    <mergeCell ref="B39:F39"/>
    <mergeCell ref="B55:G55"/>
    <mergeCell ref="K42:L42"/>
    <mergeCell ref="K43:L43"/>
    <mergeCell ref="K44:L44"/>
    <mergeCell ref="B34:E34"/>
    <mergeCell ref="F34:H34"/>
    <mergeCell ref="K84:M84"/>
    <mergeCell ref="B58:G58"/>
    <mergeCell ref="B65:G65"/>
    <mergeCell ref="B66:G66"/>
    <mergeCell ref="B68:G68"/>
    <mergeCell ref="B28:D28"/>
    <mergeCell ref="H29:J29"/>
    <mergeCell ref="H30:J30"/>
    <mergeCell ref="H31:J31"/>
    <mergeCell ref="B54:G54"/>
    <mergeCell ref="E30:F30"/>
    <mergeCell ref="E31:F31"/>
    <mergeCell ref="B52:G52"/>
    <mergeCell ref="B53:G53"/>
    <mergeCell ref="H41:J41"/>
    <mergeCell ref="B13:H19"/>
    <mergeCell ref="B63:G63"/>
    <mergeCell ref="N27:P27"/>
    <mergeCell ref="N28:P28"/>
    <mergeCell ref="N29:P29"/>
    <mergeCell ref="N30:P30"/>
    <mergeCell ref="N31:P31"/>
    <mergeCell ref="L30:M30"/>
    <mergeCell ref="L31:M31"/>
    <mergeCell ref="B31:D31"/>
    <mergeCell ref="G40:J40"/>
    <mergeCell ref="B50:G50"/>
    <mergeCell ref="B51:G51"/>
    <mergeCell ref="H27:J27"/>
    <mergeCell ref="H28:J28"/>
    <mergeCell ref="B27:D27"/>
    <mergeCell ref="H43:J43"/>
    <mergeCell ref="H44:J44"/>
    <mergeCell ref="B30:D30"/>
    <mergeCell ref="B29:D29"/>
    <mergeCell ref="J13:P13"/>
    <mergeCell ref="J14:P14"/>
    <mergeCell ref="L27:M27"/>
    <mergeCell ref="L28:M28"/>
    <mergeCell ref="L29:M29"/>
    <mergeCell ref="B62:G62"/>
    <mergeCell ref="E27:F27"/>
    <mergeCell ref="E28:F28"/>
    <mergeCell ref="E29:F29"/>
    <mergeCell ref="G27:G31"/>
    <mergeCell ref="F90:G90"/>
    <mergeCell ref="F91:G91"/>
    <mergeCell ref="F92:G92"/>
    <mergeCell ref="M48:N49"/>
    <mergeCell ref="I48:J49"/>
    <mergeCell ref="K48:L49"/>
    <mergeCell ref="B48:G49"/>
    <mergeCell ref="H48:H49"/>
    <mergeCell ref="B69:G69"/>
    <mergeCell ref="B64:G64"/>
  </mergeCells>
  <printOptions horizontalCentered="1"/>
  <pageMargins left="0.45" right="0.52" top="0.76" bottom="0.57" header="0.5" footer="0.5"/>
  <pageSetup horizontalDpi="300" verticalDpi="300" orientation="portrait" scale="51" r:id="rId1"/>
  <rowBreaks count="1" manualBreakCount="1">
    <brk id="45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1"/>
  <sheetViews>
    <sheetView showGridLines="0" zoomScale="120" zoomScaleNormal="120" zoomScalePageLayoutView="0" workbookViewId="0" topLeftCell="A1">
      <pane xSplit="3" ySplit="6" topLeftCell="D9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N10" sqref="N10"/>
    </sheetView>
  </sheetViews>
  <sheetFormatPr defaultColWidth="9.00390625" defaultRowHeight="12.75"/>
  <cols>
    <col min="1" max="1" width="0.13671875" style="1" customWidth="1"/>
    <col min="2" max="2" width="41.28125" style="1" customWidth="1"/>
    <col min="3" max="3" width="10.7109375" style="1" customWidth="1"/>
    <col min="4" max="5" width="10.57421875" style="1" customWidth="1"/>
    <col min="6" max="6" width="12.00390625" style="1" customWidth="1"/>
    <col min="7" max="7" width="12.57421875" style="1" customWidth="1"/>
    <col min="8" max="9" width="12.00390625" style="1" customWidth="1"/>
    <col min="10" max="10" width="11.57421875" style="1" customWidth="1"/>
    <col min="11" max="11" width="11.8515625" style="1" customWidth="1"/>
    <col min="12" max="12" width="12.00390625" style="1" customWidth="1"/>
    <col min="13" max="13" width="12.28125" style="1" customWidth="1"/>
    <col min="14" max="15" width="11.57421875" style="1" customWidth="1"/>
    <col min="16" max="16" width="13.57421875" style="1" customWidth="1"/>
    <col min="17" max="17" width="10.421875" style="1" customWidth="1"/>
    <col min="18" max="18" width="11.57421875" style="1" customWidth="1"/>
    <col min="19" max="16384" width="9.00390625" style="1" customWidth="1"/>
  </cols>
  <sheetData>
    <row r="1" ht="15.75">
      <c r="P1" s="2"/>
    </row>
    <row r="2" spans="2:15" ht="18.75">
      <c r="B2" s="514" t="s">
        <v>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</row>
    <row r="3" spans="2:15" ht="18.75">
      <c r="B3" s="37" t="s">
        <v>269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8" ht="18.75" customHeight="1">
      <c r="B4" s="37" t="s">
        <v>533</v>
      </c>
      <c r="C4" s="38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476"/>
      <c r="Q4" s="476"/>
      <c r="R4" s="476"/>
    </row>
    <row r="5" spans="2:18" ht="30" customHeight="1">
      <c r="B5" s="3" t="s">
        <v>10</v>
      </c>
      <c r="C5" s="3" t="s">
        <v>4</v>
      </c>
      <c r="D5" s="4" t="s">
        <v>522</v>
      </c>
      <c r="E5" s="4" t="s">
        <v>224</v>
      </c>
      <c r="F5" s="4" t="s">
        <v>225</v>
      </c>
      <c r="G5" s="4" t="s">
        <v>226</v>
      </c>
      <c r="H5" s="4" t="s">
        <v>227</v>
      </c>
      <c r="I5" s="4" t="s">
        <v>523</v>
      </c>
      <c r="J5" s="4" t="s">
        <v>228</v>
      </c>
      <c r="K5" s="4" t="s">
        <v>229</v>
      </c>
      <c r="L5" s="4" t="s">
        <v>230</v>
      </c>
      <c r="M5" s="4" t="s">
        <v>231</v>
      </c>
      <c r="N5" s="4" t="s">
        <v>232</v>
      </c>
      <c r="O5" s="4" t="s">
        <v>233</v>
      </c>
      <c r="P5" s="475" t="s">
        <v>238</v>
      </c>
      <c r="Q5" s="477" t="s">
        <v>251</v>
      </c>
      <c r="R5" s="477" t="s">
        <v>252</v>
      </c>
    </row>
    <row r="6" spans="2:18" ht="15.75">
      <c r="B6" s="5" t="s">
        <v>11</v>
      </c>
      <c r="C6" s="6"/>
      <c r="D6" s="7">
        <v>30</v>
      </c>
      <c r="E6" s="7">
        <v>31</v>
      </c>
      <c r="F6" s="7">
        <v>30</v>
      </c>
      <c r="G6" s="7">
        <v>31</v>
      </c>
      <c r="H6" s="7">
        <v>31</v>
      </c>
      <c r="I6" s="7">
        <v>30</v>
      </c>
      <c r="J6" s="7">
        <v>31</v>
      </c>
      <c r="K6" s="7">
        <v>30</v>
      </c>
      <c r="L6" s="7">
        <v>31</v>
      </c>
      <c r="M6" s="7">
        <v>31</v>
      </c>
      <c r="N6" s="7">
        <v>29</v>
      </c>
      <c r="O6" s="7">
        <v>31</v>
      </c>
      <c r="P6" s="229">
        <f>SUM(D6:O6)</f>
        <v>366</v>
      </c>
      <c r="Q6" s="9"/>
      <c r="R6" s="9"/>
    </row>
    <row r="7" spans="2:18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49"/>
      <c r="Q7" s="9"/>
      <c r="R7" s="235"/>
    </row>
    <row r="8" spans="2:18" ht="15.75">
      <c r="B8" s="226" t="s">
        <v>13</v>
      </c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5"/>
      <c r="Q8" s="35"/>
      <c r="R8" s="281"/>
    </row>
    <row r="9" spans="2:18" ht="15.75">
      <c r="B9" s="225" t="s">
        <v>234</v>
      </c>
      <c r="C9" s="12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15" t="e">
        <f aca="true" t="shared" si="0" ref="P9:P14">AVERAGE(D9:O9)</f>
        <v>#DIV/0!</v>
      </c>
      <c r="Q9" s="300">
        <v>0.06</v>
      </c>
      <c r="R9" s="299">
        <v>0.09</v>
      </c>
    </row>
    <row r="10" spans="2:18" ht="15.75">
      <c r="B10" s="225" t="s">
        <v>235</v>
      </c>
      <c r="C10" s="12" t="s">
        <v>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5" t="e">
        <f t="shared" si="0"/>
        <v>#DIV/0!</v>
      </c>
      <c r="Q10" s="300">
        <v>0.04</v>
      </c>
      <c r="R10" s="299">
        <v>0.085</v>
      </c>
    </row>
    <row r="11" spans="2:18" ht="15.75">
      <c r="B11" s="225" t="s">
        <v>236</v>
      </c>
      <c r="C11" s="12" t="s">
        <v>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5" t="e">
        <f t="shared" si="0"/>
        <v>#DIV/0!</v>
      </c>
      <c r="Q11" s="300">
        <v>0.05</v>
      </c>
      <c r="R11" s="299">
        <v>0.0875</v>
      </c>
    </row>
    <row r="12" spans="2:18" ht="15.75">
      <c r="B12" s="11" t="s">
        <v>16</v>
      </c>
      <c r="C12" s="12" t="s">
        <v>2</v>
      </c>
      <c r="D12" s="14">
        <f>SUM(D9:D11)</f>
        <v>0</v>
      </c>
      <c r="E12" s="14">
        <f aca="true" t="shared" si="1" ref="E12:O12">SUM(E9:E11)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5">
        <f t="shared" si="0"/>
        <v>0</v>
      </c>
      <c r="Q12" s="35"/>
      <c r="R12" s="281"/>
    </row>
    <row r="13" spans="2:18" ht="15.75">
      <c r="B13" s="206" t="s">
        <v>15</v>
      </c>
      <c r="C13" s="12" t="s">
        <v>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5" t="e">
        <f t="shared" si="0"/>
        <v>#DIV/0!</v>
      </c>
      <c r="Q13" s="300">
        <v>0.04</v>
      </c>
      <c r="R13" s="299">
        <v>0.085</v>
      </c>
    </row>
    <row r="14" spans="2:18" ht="15.75">
      <c r="B14" s="32" t="s">
        <v>237</v>
      </c>
      <c r="C14" s="227" t="s">
        <v>2</v>
      </c>
      <c r="D14" s="242">
        <f aca="true" t="shared" si="2" ref="D14:O14">D13+D12</f>
        <v>0</v>
      </c>
      <c r="E14" s="242">
        <f t="shared" si="2"/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78">
        <f t="shared" si="0"/>
        <v>0</v>
      </c>
      <c r="Q14" s="35"/>
      <c r="R14" s="281"/>
    </row>
    <row r="15" spans="2:18" ht="15.75">
      <c r="B15" s="206"/>
      <c r="C15" s="202"/>
      <c r="D15" s="1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0"/>
      <c r="Q15" s="35"/>
      <c r="R15" s="281"/>
    </row>
    <row r="16" spans="2:18" ht="15.75">
      <c r="B16" s="225" t="s">
        <v>240</v>
      </c>
      <c r="C16" s="202" t="s">
        <v>18</v>
      </c>
      <c r="D16" s="241">
        <f>(SUMPRODUCT(D9:D11,$Q$9:$Q$11)+D13*$Q$13)*D6</f>
        <v>0</v>
      </c>
      <c r="E16" s="241">
        <f aca="true" t="shared" si="3" ref="E16:O16">(SUMPRODUCT(E9:E11,$Q$9:$Q$11)+E13*$Q$13)*E6</f>
        <v>0</v>
      </c>
      <c r="F16" s="241">
        <f t="shared" si="3"/>
        <v>0</v>
      </c>
      <c r="G16" s="241">
        <f t="shared" si="3"/>
        <v>0</v>
      </c>
      <c r="H16" s="241">
        <f t="shared" si="3"/>
        <v>0</v>
      </c>
      <c r="I16" s="241">
        <f t="shared" si="3"/>
        <v>0</v>
      </c>
      <c r="J16" s="241">
        <f t="shared" si="3"/>
        <v>0</v>
      </c>
      <c r="K16" s="241">
        <f t="shared" si="3"/>
        <v>0</v>
      </c>
      <c r="L16" s="241">
        <f t="shared" si="3"/>
        <v>0</v>
      </c>
      <c r="M16" s="241">
        <f t="shared" si="3"/>
        <v>0</v>
      </c>
      <c r="N16" s="241">
        <f t="shared" si="3"/>
        <v>0</v>
      </c>
      <c r="O16" s="241">
        <f t="shared" si="3"/>
        <v>0</v>
      </c>
      <c r="P16" s="15">
        <f>AVERAGE(D16:O16)</f>
        <v>0</v>
      </c>
      <c r="Q16" s="35"/>
      <c r="R16" s="281"/>
    </row>
    <row r="17" spans="2:18" ht="15.75">
      <c r="B17" s="225" t="s">
        <v>241</v>
      </c>
      <c r="C17" s="202" t="s">
        <v>18</v>
      </c>
      <c r="D17" s="241">
        <f>(SUMPRODUCT(D9:D11,$R$9:$R$11)+D13*$R$13)*D6</f>
        <v>0</v>
      </c>
      <c r="E17" s="241">
        <f aca="true" t="shared" si="4" ref="E17:O17">(SUMPRODUCT(E9:E11,$R$9:$R$11)+E13*$R$13)*E6</f>
        <v>0</v>
      </c>
      <c r="F17" s="241">
        <f t="shared" si="4"/>
        <v>0</v>
      </c>
      <c r="G17" s="241">
        <f t="shared" si="4"/>
        <v>0</v>
      </c>
      <c r="H17" s="241">
        <f t="shared" si="4"/>
        <v>0</v>
      </c>
      <c r="I17" s="241">
        <f t="shared" si="4"/>
        <v>0</v>
      </c>
      <c r="J17" s="241">
        <f t="shared" si="4"/>
        <v>0</v>
      </c>
      <c r="K17" s="241">
        <f t="shared" si="4"/>
        <v>0</v>
      </c>
      <c r="L17" s="241">
        <f t="shared" si="4"/>
        <v>0</v>
      </c>
      <c r="M17" s="241">
        <f t="shared" si="4"/>
        <v>0</v>
      </c>
      <c r="N17" s="241">
        <f t="shared" si="4"/>
        <v>0</v>
      </c>
      <c r="O17" s="241">
        <f t="shared" si="4"/>
        <v>0</v>
      </c>
      <c r="P17" s="15">
        <f>AVERAGE(D17:O17)</f>
        <v>0</v>
      </c>
      <c r="Q17" s="35"/>
      <c r="R17" s="281"/>
    </row>
    <row r="18" spans="2:18" ht="15.75">
      <c r="B18" s="11" t="s">
        <v>20</v>
      </c>
      <c r="C18" s="12" t="s">
        <v>21</v>
      </c>
      <c r="D18" s="16" t="e">
        <f aca="true" t="shared" si="5" ref="D18:O18">D16/(D14*D6)*100</f>
        <v>#DIV/0!</v>
      </c>
      <c r="E18" s="16" t="e">
        <f t="shared" si="5"/>
        <v>#DIV/0!</v>
      </c>
      <c r="F18" s="16" t="e">
        <f t="shared" si="5"/>
        <v>#DIV/0!</v>
      </c>
      <c r="G18" s="16" t="e">
        <f t="shared" si="5"/>
        <v>#DIV/0!</v>
      </c>
      <c r="H18" s="16" t="e">
        <f t="shared" si="5"/>
        <v>#DIV/0!</v>
      </c>
      <c r="I18" s="16" t="e">
        <f t="shared" si="5"/>
        <v>#DIV/0!</v>
      </c>
      <c r="J18" s="16" t="e">
        <f t="shared" si="5"/>
        <v>#DIV/0!</v>
      </c>
      <c r="K18" s="16" t="e">
        <f t="shared" si="5"/>
        <v>#DIV/0!</v>
      </c>
      <c r="L18" s="16" t="e">
        <f t="shared" si="5"/>
        <v>#DIV/0!</v>
      </c>
      <c r="M18" s="16" t="e">
        <f t="shared" si="5"/>
        <v>#DIV/0!</v>
      </c>
      <c r="N18" s="16" t="e">
        <f t="shared" si="5"/>
        <v>#DIV/0!</v>
      </c>
      <c r="O18" s="16" t="e">
        <f t="shared" si="5"/>
        <v>#DIV/0!</v>
      </c>
      <c r="P18" s="57" t="e">
        <f>(P16*12)/($P$14*$P$6)*100</f>
        <v>#DIV/0!</v>
      </c>
      <c r="Q18" s="35"/>
      <c r="R18" s="281"/>
    </row>
    <row r="19" spans="2:18" ht="15.75">
      <c r="B19" s="17" t="s">
        <v>6</v>
      </c>
      <c r="C19" s="18" t="s">
        <v>21</v>
      </c>
      <c r="D19" s="19" t="e">
        <f aca="true" t="shared" si="6" ref="D19:O19">D17/(D14*D6)*100</f>
        <v>#DIV/0!</v>
      </c>
      <c r="E19" s="19" t="e">
        <f t="shared" si="6"/>
        <v>#DIV/0!</v>
      </c>
      <c r="F19" s="19" t="e">
        <f t="shared" si="6"/>
        <v>#DIV/0!</v>
      </c>
      <c r="G19" s="19" t="e">
        <f t="shared" si="6"/>
        <v>#DIV/0!</v>
      </c>
      <c r="H19" s="19" t="e">
        <f t="shared" si="6"/>
        <v>#DIV/0!</v>
      </c>
      <c r="I19" s="19" t="e">
        <f t="shared" si="6"/>
        <v>#DIV/0!</v>
      </c>
      <c r="J19" s="19" t="e">
        <f t="shared" si="6"/>
        <v>#DIV/0!</v>
      </c>
      <c r="K19" s="19" t="e">
        <f t="shared" si="6"/>
        <v>#DIV/0!</v>
      </c>
      <c r="L19" s="19" t="e">
        <f t="shared" si="6"/>
        <v>#DIV/0!</v>
      </c>
      <c r="M19" s="19" t="e">
        <f t="shared" si="6"/>
        <v>#DIV/0!</v>
      </c>
      <c r="N19" s="19" t="e">
        <f t="shared" si="6"/>
        <v>#DIV/0!</v>
      </c>
      <c r="O19" s="19" t="e">
        <f t="shared" si="6"/>
        <v>#DIV/0!</v>
      </c>
      <c r="P19" s="279" t="e">
        <f>(P17*12)/($P$14*$P$6)*100</f>
        <v>#DIV/0!</v>
      </c>
      <c r="Q19" s="35"/>
      <c r="R19" s="281"/>
    </row>
    <row r="20" spans="2:18" ht="15.75">
      <c r="B20" s="8" t="s">
        <v>242</v>
      </c>
      <c r="C20" s="12"/>
      <c r="D20" s="20"/>
      <c r="E20" s="14"/>
      <c r="F20" s="20"/>
      <c r="G20" s="14"/>
      <c r="H20" s="20"/>
      <c r="I20" s="14"/>
      <c r="J20" s="20"/>
      <c r="K20" s="14"/>
      <c r="L20" s="20"/>
      <c r="M20" s="14"/>
      <c r="N20" s="20"/>
      <c r="O20" s="14"/>
      <c r="P20" s="15"/>
      <c r="Q20" s="35"/>
      <c r="R20" s="281"/>
    </row>
    <row r="21" spans="2:18" ht="15.75">
      <c r="B21" s="34" t="s">
        <v>23</v>
      </c>
      <c r="C21" s="12"/>
      <c r="D21" s="20"/>
      <c r="E21" s="14"/>
      <c r="F21" s="20"/>
      <c r="G21" s="14"/>
      <c r="H21" s="20"/>
      <c r="I21" s="14"/>
      <c r="J21" s="20"/>
      <c r="K21" s="14"/>
      <c r="L21" s="20"/>
      <c r="M21" s="14"/>
      <c r="N21" s="20"/>
      <c r="O21" s="14"/>
      <c r="P21" s="15"/>
      <c r="Q21" s="288"/>
      <c r="R21" s="282"/>
    </row>
    <row r="22" spans="2:18" ht="15.75">
      <c r="B22" s="225" t="s">
        <v>255</v>
      </c>
      <c r="C22" s="12" t="s">
        <v>26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15" t="e">
        <f aca="true" t="shared" si="7" ref="P22:P30">AVERAGE(D22:O22)</f>
        <v>#DIV/0!</v>
      </c>
      <c r="Q22" s="289">
        <v>0.06</v>
      </c>
      <c r="R22" s="283">
        <v>0.09</v>
      </c>
    </row>
    <row r="23" spans="2:18" ht="15.75">
      <c r="B23" s="225" t="s">
        <v>160</v>
      </c>
      <c r="C23" s="12" t="s">
        <v>26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15" t="e">
        <f t="shared" si="7"/>
        <v>#DIV/0!</v>
      </c>
      <c r="Q23" s="289">
        <v>0.045</v>
      </c>
      <c r="R23" s="283">
        <v>0.085</v>
      </c>
    </row>
    <row r="24" spans="2:18" ht="15.75">
      <c r="B24" s="225" t="s">
        <v>256</v>
      </c>
      <c r="C24" s="12" t="s">
        <v>26</v>
      </c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15" t="e">
        <f t="shared" si="7"/>
        <v>#DIV/0!</v>
      </c>
      <c r="Q24" s="289">
        <v>0.03</v>
      </c>
      <c r="R24" s="283">
        <v>0.085</v>
      </c>
    </row>
    <row r="25" spans="2:18" ht="15.75">
      <c r="B25" s="225" t="s">
        <v>257</v>
      </c>
      <c r="C25" s="12" t="s">
        <v>26</v>
      </c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15" t="e">
        <f t="shared" si="7"/>
        <v>#DIV/0!</v>
      </c>
      <c r="Q25" s="289">
        <v>0.015</v>
      </c>
      <c r="R25" s="283">
        <v>0.09</v>
      </c>
    </row>
    <row r="26" spans="2:18" ht="15.75">
      <c r="B26" s="225" t="s">
        <v>258</v>
      </c>
      <c r="C26" s="12" t="s">
        <v>26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15" t="e">
        <f t="shared" si="7"/>
        <v>#DIV/0!</v>
      </c>
      <c r="Q26" s="289">
        <v>0.035</v>
      </c>
      <c r="R26" s="283">
        <v>0.085</v>
      </c>
    </row>
    <row r="27" spans="2:18" ht="15.75">
      <c r="B27" s="225" t="s">
        <v>259</v>
      </c>
      <c r="C27" s="12" t="s">
        <v>26</v>
      </c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15" t="e">
        <f t="shared" si="7"/>
        <v>#DIV/0!</v>
      </c>
      <c r="Q27" s="289">
        <v>0.03</v>
      </c>
      <c r="R27" s="283">
        <v>0.085</v>
      </c>
    </row>
    <row r="28" spans="2:18" ht="15.75">
      <c r="B28" s="225" t="s">
        <v>260</v>
      </c>
      <c r="C28" s="12" t="s">
        <v>26</v>
      </c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15" t="e">
        <f t="shared" si="7"/>
        <v>#DIV/0!</v>
      </c>
      <c r="Q28" s="289">
        <v>0.015</v>
      </c>
      <c r="R28" s="283">
        <v>0.09</v>
      </c>
    </row>
    <row r="29" spans="2:18" ht="15.75">
      <c r="B29" s="225" t="s">
        <v>261</v>
      </c>
      <c r="C29" s="12" t="s">
        <v>26</v>
      </c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15" t="e">
        <f t="shared" si="7"/>
        <v>#DIV/0!</v>
      </c>
      <c r="Q29" s="289">
        <v>0.045</v>
      </c>
      <c r="R29" s="283">
        <v>0.085</v>
      </c>
    </row>
    <row r="30" spans="2:18" ht="15.75">
      <c r="B30" s="34" t="s">
        <v>25</v>
      </c>
      <c r="C30" s="12" t="s">
        <v>26</v>
      </c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15" t="e">
        <f t="shared" si="7"/>
        <v>#DIV/0!</v>
      </c>
      <c r="Q30" s="289">
        <v>0.035</v>
      </c>
      <c r="R30" s="283">
        <v>0.085</v>
      </c>
    </row>
    <row r="31" spans="2:18" ht="15.75">
      <c r="B31" s="11" t="s">
        <v>1</v>
      </c>
      <c r="C31" s="12" t="s">
        <v>26</v>
      </c>
      <c r="D31" s="14">
        <f>SUM(D22:D30)</f>
        <v>0</v>
      </c>
      <c r="E31" s="14">
        <f aca="true" t="shared" si="8" ref="E31:O31">SUM(E22:E30)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14">
        <f t="shared" si="8"/>
        <v>0</v>
      </c>
      <c r="P31" s="15">
        <f>AVERAGE(D31:O31)</f>
        <v>0</v>
      </c>
      <c r="Q31" s="35"/>
      <c r="R31" s="281"/>
    </row>
    <row r="32" spans="2:18" ht="15.75">
      <c r="B32" s="11"/>
      <c r="C32" s="202"/>
      <c r="D32" s="1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5"/>
      <c r="R32" s="281"/>
    </row>
    <row r="33" spans="2:18" ht="15.75">
      <c r="B33" s="11" t="s">
        <v>7</v>
      </c>
      <c r="C33" s="202" t="s">
        <v>27</v>
      </c>
      <c r="D33" s="241">
        <f aca="true" t="shared" si="9" ref="D33:O33">((SUMPRODUCT($Q$22:$Q$30,D22:D30))*D$6*1.03)</f>
        <v>0</v>
      </c>
      <c r="E33" s="241">
        <f t="shared" si="9"/>
        <v>0</v>
      </c>
      <c r="F33" s="241">
        <f t="shared" si="9"/>
        <v>0</v>
      </c>
      <c r="G33" s="241">
        <f t="shared" si="9"/>
        <v>0</v>
      </c>
      <c r="H33" s="241">
        <f t="shared" si="9"/>
        <v>0</v>
      </c>
      <c r="I33" s="241">
        <f t="shared" si="9"/>
        <v>0</v>
      </c>
      <c r="J33" s="241">
        <f t="shared" si="9"/>
        <v>0</v>
      </c>
      <c r="K33" s="241">
        <f t="shared" si="9"/>
        <v>0</v>
      </c>
      <c r="L33" s="241">
        <f t="shared" si="9"/>
        <v>0</v>
      </c>
      <c r="M33" s="241">
        <f t="shared" si="9"/>
        <v>0</v>
      </c>
      <c r="N33" s="241">
        <f t="shared" si="9"/>
        <v>0</v>
      </c>
      <c r="O33" s="241">
        <f t="shared" si="9"/>
        <v>0</v>
      </c>
      <c r="P33" s="15">
        <f>AVERAGE(D33:O33)</f>
        <v>0</v>
      </c>
      <c r="Q33" s="35"/>
      <c r="R33" s="281"/>
    </row>
    <row r="34" spans="2:18" ht="15.75">
      <c r="B34" s="11" t="s">
        <v>8</v>
      </c>
      <c r="C34" s="202" t="s">
        <v>27</v>
      </c>
      <c r="D34" s="241">
        <f aca="true" t="shared" si="10" ref="D34:O34">((SUMPRODUCT($R$22:$R$30,D22:D30))*D$6*1.03)</f>
        <v>0</v>
      </c>
      <c r="E34" s="241">
        <f t="shared" si="10"/>
        <v>0</v>
      </c>
      <c r="F34" s="241">
        <f t="shared" si="10"/>
        <v>0</v>
      </c>
      <c r="G34" s="241">
        <f t="shared" si="10"/>
        <v>0</v>
      </c>
      <c r="H34" s="241">
        <f t="shared" si="10"/>
        <v>0</v>
      </c>
      <c r="I34" s="241">
        <f t="shared" si="10"/>
        <v>0</v>
      </c>
      <c r="J34" s="241">
        <f t="shared" si="10"/>
        <v>0</v>
      </c>
      <c r="K34" s="241">
        <f t="shared" si="10"/>
        <v>0</v>
      </c>
      <c r="L34" s="241">
        <f t="shared" si="10"/>
        <v>0</v>
      </c>
      <c r="M34" s="241">
        <f t="shared" si="10"/>
        <v>0</v>
      </c>
      <c r="N34" s="241">
        <f t="shared" si="10"/>
        <v>0</v>
      </c>
      <c r="O34" s="241">
        <f t="shared" si="10"/>
        <v>0</v>
      </c>
      <c r="P34" s="15">
        <f>AVERAGE(D34:O34)</f>
        <v>0</v>
      </c>
      <c r="Q34" s="35"/>
      <c r="R34" s="281"/>
    </row>
    <row r="35" spans="2:18" ht="15.75">
      <c r="B35" s="11" t="s">
        <v>20</v>
      </c>
      <c r="C35" s="12" t="s">
        <v>21</v>
      </c>
      <c r="D35" s="16" t="e">
        <f aca="true" t="shared" si="11" ref="D35:O35">D33/(D31*D6*1.03)*100</f>
        <v>#DIV/0!</v>
      </c>
      <c r="E35" s="16" t="e">
        <f t="shared" si="11"/>
        <v>#DIV/0!</v>
      </c>
      <c r="F35" s="16" t="e">
        <f t="shared" si="11"/>
        <v>#DIV/0!</v>
      </c>
      <c r="G35" s="16" t="e">
        <f t="shared" si="11"/>
        <v>#DIV/0!</v>
      </c>
      <c r="H35" s="16" t="e">
        <f t="shared" si="11"/>
        <v>#DIV/0!</v>
      </c>
      <c r="I35" s="16" t="e">
        <f t="shared" si="11"/>
        <v>#DIV/0!</v>
      </c>
      <c r="J35" s="16" t="e">
        <f t="shared" si="11"/>
        <v>#DIV/0!</v>
      </c>
      <c r="K35" s="16" t="e">
        <f t="shared" si="11"/>
        <v>#DIV/0!</v>
      </c>
      <c r="L35" s="16" t="e">
        <f t="shared" si="11"/>
        <v>#DIV/0!</v>
      </c>
      <c r="M35" s="16" t="e">
        <f t="shared" si="11"/>
        <v>#DIV/0!</v>
      </c>
      <c r="N35" s="16" t="e">
        <f t="shared" si="11"/>
        <v>#DIV/0!</v>
      </c>
      <c r="O35" s="16" t="e">
        <f t="shared" si="11"/>
        <v>#DIV/0!</v>
      </c>
      <c r="P35" s="57" t="e">
        <f>(P33*12)/($P$31*1.03*$P$6)*100</f>
        <v>#DIV/0!</v>
      </c>
      <c r="Q35" s="35"/>
      <c r="R35" s="281"/>
    </row>
    <row r="36" spans="2:18" ht="15.75">
      <c r="B36" s="17" t="s">
        <v>6</v>
      </c>
      <c r="C36" s="18" t="s">
        <v>21</v>
      </c>
      <c r="D36" s="19" t="e">
        <f aca="true" t="shared" si="12" ref="D36:O36">D34/(D31*D6*1.03)*100</f>
        <v>#DIV/0!</v>
      </c>
      <c r="E36" s="19" t="e">
        <f t="shared" si="12"/>
        <v>#DIV/0!</v>
      </c>
      <c r="F36" s="19" t="e">
        <f t="shared" si="12"/>
        <v>#DIV/0!</v>
      </c>
      <c r="G36" s="19" t="e">
        <f t="shared" si="12"/>
        <v>#DIV/0!</v>
      </c>
      <c r="H36" s="19" t="e">
        <f t="shared" si="12"/>
        <v>#DIV/0!</v>
      </c>
      <c r="I36" s="19" t="e">
        <f t="shared" si="12"/>
        <v>#DIV/0!</v>
      </c>
      <c r="J36" s="19" t="e">
        <f t="shared" si="12"/>
        <v>#DIV/0!</v>
      </c>
      <c r="K36" s="19" t="e">
        <f t="shared" si="12"/>
        <v>#DIV/0!</v>
      </c>
      <c r="L36" s="19" t="e">
        <f t="shared" si="12"/>
        <v>#DIV/0!</v>
      </c>
      <c r="M36" s="19" t="e">
        <f t="shared" si="12"/>
        <v>#DIV/0!</v>
      </c>
      <c r="N36" s="19" t="e">
        <f t="shared" si="12"/>
        <v>#DIV/0!</v>
      </c>
      <c r="O36" s="19" t="e">
        <f t="shared" si="12"/>
        <v>#DIV/0!</v>
      </c>
      <c r="P36" s="279" t="e">
        <f>(P34*12)/($P$31*1.03*$P$6)*100</f>
        <v>#DIV/0!</v>
      </c>
      <c r="Q36" s="35"/>
      <c r="R36" s="281"/>
    </row>
    <row r="37" spans="2:18" ht="15.7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35"/>
      <c r="R37" s="281"/>
    </row>
    <row r="38" spans="2:18" ht="15.75">
      <c r="B38" s="8" t="s">
        <v>239</v>
      </c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288"/>
      <c r="R38" s="282"/>
    </row>
    <row r="39" spans="2:18" ht="15.75">
      <c r="B39" s="11" t="s">
        <v>174</v>
      </c>
      <c r="C39" s="231" t="s">
        <v>24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15"/>
      <c r="Q39" s="289">
        <v>0.01</v>
      </c>
      <c r="R39" s="283">
        <v>0.03</v>
      </c>
    </row>
    <row r="40" spans="2:18" ht="15.75">
      <c r="B40" s="225" t="s">
        <v>248</v>
      </c>
      <c r="C40" s="231" t="s">
        <v>24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15"/>
      <c r="Q40" s="289">
        <v>0.014</v>
      </c>
      <c r="R40" s="283">
        <v>0.045</v>
      </c>
    </row>
    <row r="41" spans="2:18" ht="15.75">
      <c r="B41" s="225" t="s">
        <v>247</v>
      </c>
      <c r="C41" s="231" t="s">
        <v>24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15"/>
      <c r="Q41" s="289">
        <v>0.031</v>
      </c>
      <c r="R41" s="283">
        <v>0.09</v>
      </c>
    </row>
    <row r="42" spans="2:18" ht="15.75">
      <c r="B42" s="225" t="s">
        <v>246</v>
      </c>
      <c r="C42" s="231" t="s">
        <v>250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15"/>
      <c r="Q42" s="289">
        <v>0.031</v>
      </c>
      <c r="R42" s="283">
        <v>0.09</v>
      </c>
    </row>
    <row r="43" spans="2:18" ht="15.75">
      <c r="B43" s="11" t="s">
        <v>188</v>
      </c>
      <c r="C43" s="231" t="s">
        <v>250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15"/>
      <c r="Q43" s="289">
        <v>0.2</v>
      </c>
      <c r="R43" s="283">
        <v>0.35</v>
      </c>
    </row>
    <row r="44" spans="2:18" ht="15.75">
      <c r="B44" s="11" t="s">
        <v>164</v>
      </c>
      <c r="C44" s="231" t="s">
        <v>250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15"/>
      <c r="Q44" s="289">
        <v>0.26</v>
      </c>
      <c r="R44" s="283">
        <v>0.26</v>
      </c>
    </row>
    <row r="45" spans="2:18" ht="15.75">
      <c r="B45" s="11" t="s">
        <v>243</v>
      </c>
      <c r="C45" s="231" t="s">
        <v>250</v>
      </c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15"/>
      <c r="Q45" s="289">
        <v>0.5</v>
      </c>
      <c r="R45" s="283">
        <v>0.012</v>
      </c>
    </row>
    <row r="46" spans="2:18" ht="15.75">
      <c r="B46" s="11" t="s">
        <v>244</v>
      </c>
      <c r="C46" s="231" t="s">
        <v>250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15"/>
      <c r="Q46" s="289">
        <v>0.23</v>
      </c>
      <c r="R46" s="283">
        <v>0.42</v>
      </c>
    </row>
    <row r="47" spans="2:18" ht="15.75">
      <c r="B47" s="11" t="s">
        <v>245</v>
      </c>
      <c r="C47" s="231" t="s">
        <v>250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15"/>
      <c r="Q47" s="289">
        <v>0.1</v>
      </c>
      <c r="R47" s="283">
        <v>0.085</v>
      </c>
    </row>
    <row r="48" spans="2:18" ht="15.75">
      <c r="B48" s="225" t="s">
        <v>249</v>
      </c>
      <c r="C48" s="231" t="s">
        <v>250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15"/>
      <c r="Q48" s="289">
        <v>0.035</v>
      </c>
      <c r="R48" s="283">
        <v>0.09</v>
      </c>
    </row>
    <row r="49" spans="2:18" ht="15.75">
      <c r="B49" s="225" t="s">
        <v>280</v>
      </c>
      <c r="C49" s="231" t="s">
        <v>250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15"/>
      <c r="Q49" s="290">
        <v>0.09</v>
      </c>
      <c r="R49" s="284"/>
    </row>
    <row r="50" spans="2:18" ht="15.75">
      <c r="B50" s="225" t="s">
        <v>272</v>
      </c>
      <c r="C50" s="231" t="s">
        <v>250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15"/>
      <c r="Q50" s="291">
        <v>0.99</v>
      </c>
      <c r="R50" s="285"/>
    </row>
    <row r="51" spans="2:18" ht="15.75">
      <c r="B51" s="225" t="s">
        <v>253</v>
      </c>
      <c r="C51" s="231" t="s">
        <v>250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15"/>
      <c r="Q51" s="292">
        <v>0.05</v>
      </c>
      <c r="R51" s="286"/>
    </row>
    <row r="52" spans="2:18" ht="15.75">
      <c r="B52" s="225" t="s">
        <v>262</v>
      </c>
      <c r="C52" s="231" t="s">
        <v>250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15"/>
      <c r="Q52" s="292">
        <v>0.02</v>
      </c>
      <c r="R52" s="287">
        <v>0.09</v>
      </c>
    </row>
    <row r="53" spans="2:18" ht="15.75">
      <c r="B53" s="225" t="s">
        <v>263</v>
      </c>
      <c r="C53" s="231" t="s">
        <v>250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15"/>
      <c r="Q53" s="292">
        <v>0.05</v>
      </c>
      <c r="R53" s="287">
        <v>0.15</v>
      </c>
    </row>
    <row r="54" spans="2:18" ht="15.75">
      <c r="B54" s="225" t="s">
        <v>281</v>
      </c>
      <c r="C54" s="231" t="s">
        <v>250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15"/>
      <c r="Q54" s="292">
        <v>0.06</v>
      </c>
      <c r="R54" s="287">
        <v>0.26</v>
      </c>
    </row>
    <row r="55" spans="2:18" ht="15.75">
      <c r="B55" s="225"/>
      <c r="C55" s="227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15"/>
      <c r="Q55" s="35"/>
      <c r="R55" s="281"/>
    </row>
    <row r="56" spans="2:18" ht="15.75">
      <c r="B56" s="11" t="s">
        <v>7</v>
      </c>
      <c r="C56" s="202" t="s">
        <v>27</v>
      </c>
      <c r="D56" s="113">
        <f aca="true" t="shared" si="13" ref="D56:O56">((SUMPRODUCT($Q$39:$Q$41,D39:D41))*1.03)+SUMPRODUCT($Q$42:$Q$54,D42:D54)</f>
        <v>0</v>
      </c>
      <c r="E56" s="113">
        <f t="shared" si="13"/>
        <v>0</v>
      </c>
      <c r="F56" s="113">
        <f t="shared" si="13"/>
        <v>0</v>
      </c>
      <c r="G56" s="113">
        <f t="shared" si="13"/>
        <v>0</v>
      </c>
      <c r="H56" s="113">
        <f t="shared" si="13"/>
        <v>0</v>
      </c>
      <c r="I56" s="113">
        <f t="shared" si="13"/>
        <v>0</v>
      </c>
      <c r="J56" s="113">
        <f t="shared" si="13"/>
        <v>0</v>
      </c>
      <c r="K56" s="113">
        <f t="shared" si="13"/>
        <v>0</v>
      </c>
      <c r="L56" s="113">
        <f t="shared" si="13"/>
        <v>0</v>
      </c>
      <c r="M56" s="113">
        <f t="shared" si="13"/>
        <v>0</v>
      </c>
      <c r="N56" s="113">
        <f t="shared" si="13"/>
        <v>0</v>
      </c>
      <c r="O56" s="113">
        <f t="shared" si="13"/>
        <v>0</v>
      </c>
      <c r="P56" s="15">
        <f>AVERAGE(D56:O56)</f>
        <v>0</v>
      </c>
      <c r="Q56" s="35"/>
      <c r="R56" s="281"/>
    </row>
    <row r="57" spans="2:18" ht="15.75">
      <c r="B57" s="17" t="s">
        <v>8</v>
      </c>
      <c r="C57" s="203" t="s">
        <v>27</v>
      </c>
      <c r="D57" s="243">
        <f>((SUMPRODUCT($R$39:$R$41,D39:D41))*1.03)+SUMPRODUCT($R$42:$R$54,D42:D54)</f>
        <v>0</v>
      </c>
      <c r="E57" s="243">
        <f aca="true" t="shared" si="14" ref="E57:O57">((SUMPRODUCT($R$39:$R$41,E39:E41))*1.03)+SUMPRODUCT($R$42:$R$54,E42:E54)</f>
        <v>0</v>
      </c>
      <c r="F57" s="243">
        <f t="shared" si="14"/>
        <v>0</v>
      </c>
      <c r="G57" s="243">
        <f t="shared" si="14"/>
        <v>0</v>
      </c>
      <c r="H57" s="243">
        <f t="shared" si="14"/>
        <v>0</v>
      </c>
      <c r="I57" s="243">
        <f t="shared" si="14"/>
        <v>0</v>
      </c>
      <c r="J57" s="243">
        <f t="shared" si="14"/>
        <v>0</v>
      </c>
      <c r="K57" s="243">
        <f t="shared" si="14"/>
        <v>0</v>
      </c>
      <c r="L57" s="243">
        <f t="shared" si="14"/>
        <v>0</v>
      </c>
      <c r="M57" s="243">
        <f t="shared" si="14"/>
        <v>0</v>
      </c>
      <c r="N57" s="243">
        <f t="shared" si="14"/>
        <v>0</v>
      </c>
      <c r="O57" s="243">
        <f t="shared" si="14"/>
        <v>0</v>
      </c>
      <c r="P57" s="46">
        <f>AVERAGE(D57:O57)</f>
        <v>0</v>
      </c>
      <c r="Q57" s="35"/>
      <c r="R57" s="281"/>
    </row>
    <row r="58" spans="2:18" ht="15.75">
      <c r="B58" s="126"/>
      <c r="C58" s="12"/>
      <c r="D58" s="127"/>
      <c r="E58" s="62"/>
      <c r="F58" s="127"/>
      <c r="G58" s="62"/>
      <c r="H58" s="127"/>
      <c r="I58" s="62"/>
      <c r="J58" s="127"/>
      <c r="K58" s="62"/>
      <c r="L58" s="127"/>
      <c r="M58" s="62"/>
      <c r="N58" s="127"/>
      <c r="O58" s="62"/>
      <c r="P58" s="280"/>
      <c r="Q58" s="35"/>
      <c r="R58" s="281"/>
    </row>
    <row r="59" spans="2:18" ht="15.75">
      <c r="B59" s="32" t="s">
        <v>125</v>
      </c>
      <c r="C59" s="12"/>
      <c r="D59" s="127"/>
      <c r="E59" s="62"/>
      <c r="F59" s="127"/>
      <c r="G59" s="62"/>
      <c r="H59" s="127"/>
      <c r="I59" s="62"/>
      <c r="J59" s="127"/>
      <c r="K59" s="62"/>
      <c r="L59" s="127"/>
      <c r="M59" s="62"/>
      <c r="N59" s="127"/>
      <c r="O59" s="62"/>
      <c r="P59" s="280"/>
      <c r="Q59" s="35"/>
      <c r="R59" s="281"/>
    </row>
    <row r="60" spans="2:18" ht="15.75">
      <c r="B60" s="11" t="s">
        <v>20</v>
      </c>
      <c r="C60" s="12" t="s">
        <v>18</v>
      </c>
      <c r="D60" s="233">
        <f>D16*$Q$60</f>
        <v>0</v>
      </c>
      <c r="E60" s="233">
        <f aca="true" t="shared" si="15" ref="E60:O60">E16*$Q$60</f>
        <v>0</v>
      </c>
      <c r="F60" s="233">
        <f t="shared" si="15"/>
        <v>0</v>
      </c>
      <c r="G60" s="233">
        <f t="shared" si="15"/>
        <v>0</v>
      </c>
      <c r="H60" s="233">
        <f t="shared" si="15"/>
        <v>0</v>
      </c>
      <c r="I60" s="233">
        <f t="shared" si="15"/>
        <v>0</v>
      </c>
      <c r="J60" s="233">
        <f t="shared" si="15"/>
        <v>0</v>
      </c>
      <c r="K60" s="233">
        <f t="shared" si="15"/>
        <v>0</v>
      </c>
      <c r="L60" s="233">
        <f t="shared" si="15"/>
        <v>0</v>
      </c>
      <c r="M60" s="233">
        <f t="shared" si="15"/>
        <v>0</v>
      </c>
      <c r="N60" s="233">
        <f t="shared" si="15"/>
        <v>0</v>
      </c>
      <c r="O60" s="233">
        <f t="shared" si="15"/>
        <v>0</v>
      </c>
      <c r="P60" s="15">
        <f>AVERAGE(D60:O60)</f>
        <v>0</v>
      </c>
      <c r="Q60" s="293">
        <v>0.02</v>
      </c>
      <c r="R60" s="281"/>
    </row>
    <row r="61" spans="2:18" ht="15.75">
      <c r="B61" s="17" t="s">
        <v>5</v>
      </c>
      <c r="C61" s="18" t="s">
        <v>18</v>
      </c>
      <c r="D61" s="244">
        <f aca="true" t="shared" si="16" ref="D61:O61">D17*$R$61</f>
        <v>0</v>
      </c>
      <c r="E61" s="244">
        <f t="shared" si="16"/>
        <v>0</v>
      </c>
      <c r="F61" s="244">
        <f t="shared" si="16"/>
        <v>0</v>
      </c>
      <c r="G61" s="244">
        <f t="shared" si="16"/>
        <v>0</v>
      </c>
      <c r="H61" s="244">
        <f t="shared" si="16"/>
        <v>0</v>
      </c>
      <c r="I61" s="244">
        <f t="shared" si="16"/>
        <v>0</v>
      </c>
      <c r="J61" s="244">
        <f t="shared" si="16"/>
        <v>0</v>
      </c>
      <c r="K61" s="244">
        <f t="shared" si="16"/>
        <v>0</v>
      </c>
      <c r="L61" s="244">
        <f t="shared" si="16"/>
        <v>0</v>
      </c>
      <c r="M61" s="244">
        <f t="shared" si="16"/>
        <v>0</v>
      </c>
      <c r="N61" s="244">
        <f t="shared" si="16"/>
        <v>0</v>
      </c>
      <c r="O61" s="244">
        <f t="shared" si="16"/>
        <v>0</v>
      </c>
      <c r="P61" s="15">
        <f>AVERAGE(D61:O61)</f>
        <v>0</v>
      </c>
      <c r="Q61" s="35"/>
      <c r="R61" s="294">
        <v>0.025</v>
      </c>
    </row>
    <row r="62" spans="2:18" ht="15.75">
      <c r="B62" s="319" t="s">
        <v>335</v>
      </c>
      <c r="C62" s="12" t="s">
        <v>18</v>
      </c>
      <c r="D62" s="322">
        <f>D33+D56+D60</f>
        <v>0</v>
      </c>
      <c r="E62" s="320">
        <f aca="true" t="shared" si="17" ref="E62:O63">E33+E56+E60</f>
        <v>0</v>
      </c>
      <c r="F62" s="320">
        <f t="shared" si="17"/>
        <v>0</v>
      </c>
      <c r="G62" s="320">
        <f t="shared" si="17"/>
        <v>0</v>
      </c>
      <c r="H62" s="320">
        <f t="shared" si="17"/>
        <v>0</v>
      </c>
      <c r="I62" s="320">
        <f t="shared" si="17"/>
        <v>0</v>
      </c>
      <c r="J62" s="320">
        <f t="shared" si="17"/>
        <v>0</v>
      </c>
      <c r="K62" s="320">
        <f t="shared" si="17"/>
        <v>0</v>
      </c>
      <c r="L62" s="320">
        <f t="shared" si="17"/>
        <v>0</v>
      </c>
      <c r="M62" s="320">
        <f t="shared" si="17"/>
        <v>0</v>
      </c>
      <c r="N62" s="320">
        <f t="shared" si="17"/>
        <v>0</v>
      </c>
      <c r="O62" s="320">
        <f t="shared" si="17"/>
        <v>0</v>
      </c>
      <c r="P62" s="14">
        <f>AVERAGE(D62:O62)</f>
        <v>0</v>
      </c>
      <c r="Q62" s="35"/>
      <c r="R62" s="294"/>
    </row>
    <row r="63" spans="2:18" ht="15.75">
      <c r="B63" s="319" t="s">
        <v>336</v>
      </c>
      <c r="C63" s="18" t="s">
        <v>18</v>
      </c>
      <c r="D63" s="323">
        <f>D34+D57+D61</f>
        <v>0</v>
      </c>
      <c r="E63" s="321">
        <f t="shared" si="17"/>
        <v>0</v>
      </c>
      <c r="F63" s="321">
        <f t="shared" si="17"/>
        <v>0</v>
      </c>
      <c r="G63" s="321">
        <f t="shared" si="17"/>
        <v>0</v>
      </c>
      <c r="H63" s="321">
        <f t="shared" si="17"/>
        <v>0</v>
      </c>
      <c r="I63" s="321">
        <f t="shared" si="17"/>
        <v>0</v>
      </c>
      <c r="J63" s="321">
        <f t="shared" si="17"/>
        <v>0</v>
      </c>
      <c r="K63" s="321">
        <f t="shared" si="17"/>
        <v>0</v>
      </c>
      <c r="L63" s="321">
        <f t="shared" si="17"/>
        <v>0</v>
      </c>
      <c r="M63" s="321">
        <f t="shared" si="17"/>
        <v>0</v>
      </c>
      <c r="N63" s="321">
        <f t="shared" si="17"/>
        <v>0</v>
      </c>
      <c r="O63" s="321">
        <f t="shared" si="17"/>
        <v>0</v>
      </c>
      <c r="P63" s="14">
        <f>AVERAGE(D63:O63)</f>
        <v>0</v>
      </c>
      <c r="Q63" s="35"/>
      <c r="R63" s="294"/>
    </row>
    <row r="64" spans="2:18" ht="15.75">
      <c r="B64" s="29"/>
      <c r="C64" s="30"/>
      <c r="D64" s="31"/>
      <c r="E64" s="10"/>
      <c r="F64" s="31"/>
      <c r="G64" s="10"/>
      <c r="H64" s="31"/>
      <c r="I64" s="10"/>
      <c r="J64" s="31"/>
      <c r="K64" s="10"/>
      <c r="L64" s="31"/>
      <c r="M64" s="10"/>
      <c r="N64" s="31"/>
      <c r="O64" s="10"/>
      <c r="P64" s="49"/>
      <c r="Q64" s="35"/>
      <c r="R64" s="281"/>
    </row>
    <row r="65" spans="2:18" ht="15.75">
      <c r="B65" s="32" t="s">
        <v>33</v>
      </c>
      <c r="C65" s="12"/>
      <c r="D65" s="20"/>
      <c r="E65" s="16"/>
      <c r="F65" s="24"/>
      <c r="G65" s="16"/>
      <c r="H65" s="24"/>
      <c r="I65" s="16"/>
      <c r="J65" s="24"/>
      <c r="K65" s="16"/>
      <c r="L65" s="24"/>
      <c r="M65" s="16"/>
      <c r="N65" s="24"/>
      <c r="O65" s="16"/>
      <c r="P65" s="15"/>
      <c r="Q65" s="35"/>
      <c r="R65" s="281"/>
    </row>
    <row r="66" spans="2:18" ht="15.75">
      <c r="B66" s="11" t="s">
        <v>20</v>
      </c>
      <c r="C66" s="12" t="s">
        <v>18</v>
      </c>
      <c r="D66" s="16">
        <f aca="true" t="shared" si="18" ref="D66:O66">D16-D56-D33-D60</f>
        <v>0</v>
      </c>
      <c r="E66" s="311">
        <f t="shared" si="18"/>
        <v>0</v>
      </c>
      <c r="F66" s="16">
        <f t="shared" si="18"/>
        <v>0</v>
      </c>
      <c r="G66" s="16">
        <f t="shared" si="18"/>
        <v>0</v>
      </c>
      <c r="H66" s="16">
        <f t="shared" si="18"/>
        <v>0</v>
      </c>
      <c r="I66" s="16">
        <f t="shared" si="18"/>
        <v>0</v>
      </c>
      <c r="J66" s="16">
        <f t="shared" si="18"/>
        <v>0</v>
      </c>
      <c r="K66" s="16">
        <f t="shared" si="18"/>
        <v>0</v>
      </c>
      <c r="L66" s="16">
        <f t="shared" si="18"/>
        <v>0</v>
      </c>
      <c r="M66" s="16">
        <f t="shared" si="18"/>
        <v>0</v>
      </c>
      <c r="N66" s="16">
        <f t="shared" si="18"/>
        <v>0</v>
      </c>
      <c r="O66" s="16">
        <f t="shared" si="18"/>
        <v>0</v>
      </c>
      <c r="P66" s="15">
        <f>AVERAGE(D66:O66)</f>
        <v>0</v>
      </c>
      <c r="Q66" s="35"/>
      <c r="R66" s="281"/>
    </row>
    <row r="67" spans="2:18" ht="15.75">
      <c r="B67" s="11" t="s">
        <v>5</v>
      </c>
      <c r="C67" s="12" t="s">
        <v>18</v>
      </c>
      <c r="D67" s="16">
        <f aca="true" t="shared" si="19" ref="D67:O67">D17-D57-D34-D61</f>
        <v>0</v>
      </c>
      <c r="E67" s="16">
        <f t="shared" si="19"/>
        <v>0</v>
      </c>
      <c r="F67" s="311">
        <f t="shared" si="19"/>
        <v>0</v>
      </c>
      <c r="G67" s="16">
        <f t="shared" si="19"/>
        <v>0</v>
      </c>
      <c r="H67" s="16">
        <f t="shared" si="19"/>
        <v>0</v>
      </c>
      <c r="I67" s="311">
        <f t="shared" si="19"/>
        <v>0</v>
      </c>
      <c r="J67" s="16">
        <f t="shared" si="19"/>
        <v>0</v>
      </c>
      <c r="K67" s="311">
        <f t="shared" si="19"/>
        <v>0</v>
      </c>
      <c r="L67" s="311">
        <f t="shared" si="19"/>
        <v>0</v>
      </c>
      <c r="M67" s="311">
        <f t="shared" si="19"/>
        <v>0</v>
      </c>
      <c r="N67" s="311">
        <f t="shared" si="19"/>
        <v>0</v>
      </c>
      <c r="O67" s="311">
        <f t="shared" si="19"/>
        <v>0</v>
      </c>
      <c r="P67" s="20">
        <f>AVERAGE(D67:O67)</f>
        <v>0</v>
      </c>
      <c r="Q67" s="35"/>
      <c r="R67" s="35"/>
    </row>
    <row r="68" spans="2:18" ht="15.75">
      <c r="B68" s="32" t="s">
        <v>315</v>
      </c>
      <c r="C68" s="310"/>
      <c r="D68" s="311"/>
      <c r="E68" s="16"/>
      <c r="F68" s="311"/>
      <c r="G68" s="16"/>
      <c r="H68" s="16"/>
      <c r="I68" s="311"/>
      <c r="J68" s="16"/>
      <c r="K68" s="311"/>
      <c r="L68" s="311"/>
      <c r="M68" s="311"/>
      <c r="N68" s="311"/>
      <c r="O68" s="311"/>
      <c r="P68" s="20"/>
      <c r="Q68" s="35"/>
      <c r="R68" s="35"/>
    </row>
    <row r="69" spans="2:18" ht="15.75">
      <c r="B69" s="225" t="s">
        <v>316</v>
      </c>
      <c r="C69" s="12" t="s">
        <v>18</v>
      </c>
      <c r="D69" s="313"/>
      <c r="E69" s="314"/>
      <c r="F69" s="313"/>
      <c r="G69" s="314"/>
      <c r="H69" s="314"/>
      <c r="I69" s="313"/>
      <c r="J69" s="314"/>
      <c r="K69" s="313"/>
      <c r="L69" s="313"/>
      <c r="M69" s="313"/>
      <c r="N69" s="313"/>
      <c r="O69" s="313"/>
      <c r="P69" s="15" t="e">
        <f>AVERAGE(D69:O69)</f>
        <v>#DIV/0!</v>
      </c>
      <c r="Q69" s="35"/>
      <c r="R69" s="35"/>
    </row>
    <row r="70" spans="2:18" ht="15.75">
      <c r="B70" s="225" t="s">
        <v>317</v>
      </c>
      <c r="C70" s="12" t="s">
        <v>18</v>
      </c>
      <c r="D70" s="313"/>
      <c r="E70" s="314"/>
      <c r="F70" s="313"/>
      <c r="G70" s="314"/>
      <c r="H70" s="314"/>
      <c r="I70" s="313"/>
      <c r="J70" s="314"/>
      <c r="K70" s="313"/>
      <c r="L70" s="313"/>
      <c r="M70" s="313"/>
      <c r="N70" s="313"/>
      <c r="O70" s="313"/>
      <c r="P70" s="20" t="e">
        <f>AVERAGE(D70:O70)</f>
        <v>#DIV/0!</v>
      </c>
      <c r="Q70" s="35"/>
      <c r="R70" s="35"/>
    </row>
    <row r="71" spans="2:18" ht="15.75">
      <c r="B71" s="225" t="s">
        <v>329</v>
      </c>
      <c r="C71" s="12" t="s">
        <v>18</v>
      </c>
      <c r="D71" s="317">
        <f>D96*26%</f>
        <v>0</v>
      </c>
      <c r="E71" s="317">
        <f aca="true" t="shared" si="20" ref="E71:O71">E96*26%</f>
        <v>0</v>
      </c>
      <c r="F71" s="317">
        <f t="shared" si="20"/>
        <v>0</v>
      </c>
      <c r="G71" s="317">
        <f t="shared" si="20"/>
        <v>0</v>
      </c>
      <c r="H71" s="317">
        <f t="shared" si="20"/>
        <v>0</v>
      </c>
      <c r="I71" s="317">
        <f t="shared" si="20"/>
        <v>0</v>
      </c>
      <c r="J71" s="317">
        <f t="shared" si="20"/>
        <v>0</v>
      </c>
      <c r="K71" s="317">
        <f t="shared" si="20"/>
        <v>0</v>
      </c>
      <c r="L71" s="317">
        <f t="shared" si="20"/>
        <v>0</v>
      </c>
      <c r="M71" s="317">
        <f t="shared" si="20"/>
        <v>0</v>
      </c>
      <c r="N71" s="317">
        <f t="shared" si="20"/>
        <v>0</v>
      </c>
      <c r="O71" s="317">
        <f t="shared" si="20"/>
        <v>0</v>
      </c>
      <c r="P71" s="20">
        <f>AVERAGE(D71:O71)</f>
        <v>0</v>
      </c>
      <c r="Q71" s="35"/>
      <c r="R71" s="35"/>
    </row>
    <row r="72" spans="2:18" ht="15.75">
      <c r="B72" s="225" t="s">
        <v>330</v>
      </c>
      <c r="C72" s="12" t="s">
        <v>18</v>
      </c>
      <c r="D72" s="317">
        <f>D96*74%</f>
        <v>0</v>
      </c>
      <c r="E72" s="317">
        <f aca="true" t="shared" si="21" ref="E72:O72">E96*74%</f>
        <v>0</v>
      </c>
      <c r="F72" s="317">
        <f t="shared" si="21"/>
        <v>0</v>
      </c>
      <c r="G72" s="317">
        <f t="shared" si="21"/>
        <v>0</v>
      </c>
      <c r="H72" s="317">
        <f t="shared" si="21"/>
        <v>0</v>
      </c>
      <c r="I72" s="317">
        <f t="shared" si="21"/>
        <v>0</v>
      </c>
      <c r="J72" s="317">
        <f t="shared" si="21"/>
        <v>0</v>
      </c>
      <c r="K72" s="317">
        <f t="shared" si="21"/>
        <v>0</v>
      </c>
      <c r="L72" s="317">
        <f t="shared" si="21"/>
        <v>0</v>
      </c>
      <c r="M72" s="317">
        <f t="shared" si="21"/>
        <v>0</v>
      </c>
      <c r="N72" s="317">
        <f t="shared" si="21"/>
        <v>0</v>
      </c>
      <c r="O72" s="317">
        <f t="shared" si="21"/>
        <v>0</v>
      </c>
      <c r="P72" s="20">
        <f>AVERAGE(D72:O72)</f>
        <v>0</v>
      </c>
      <c r="Q72" s="35"/>
      <c r="R72" s="35"/>
    </row>
    <row r="73" spans="2:18" ht="15.75">
      <c r="B73" s="206"/>
      <c r="C73" s="310"/>
      <c r="D73" s="311"/>
      <c r="E73" s="16"/>
      <c r="F73" s="311"/>
      <c r="G73" s="16"/>
      <c r="H73" s="16"/>
      <c r="I73" s="311"/>
      <c r="J73" s="16"/>
      <c r="K73" s="311"/>
      <c r="L73" s="311"/>
      <c r="M73" s="311"/>
      <c r="N73" s="311"/>
      <c r="O73" s="311"/>
      <c r="P73" s="20"/>
      <c r="Q73" s="35"/>
      <c r="R73" s="35"/>
    </row>
    <row r="74" spans="2:18" ht="15.75">
      <c r="B74" s="225" t="s">
        <v>318</v>
      </c>
      <c r="C74" s="12" t="s">
        <v>18</v>
      </c>
      <c r="D74" s="311">
        <f>D66-D69+D71</f>
        <v>0</v>
      </c>
      <c r="E74" s="311">
        <f aca="true" t="shared" si="22" ref="E74:O74">E66-E69+E71</f>
        <v>0</v>
      </c>
      <c r="F74" s="311">
        <f t="shared" si="22"/>
        <v>0</v>
      </c>
      <c r="G74" s="311">
        <f t="shared" si="22"/>
        <v>0</v>
      </c>
      <c r="H74" s="311">
        <f t="shared" si="22"/>
        <v>0</v>
      </c>
      <c r="I74" s="311">
        <f t="shared" si="22"/>
        <v>0</v>
      </c>
      <c r="J74" s="311">
        <f t="shared" si="22"/>
        <v>0</v>
      </c>
      <c r="K74" s="311">
        <f t="shared" si="22"/>
        <v>0</v>
      </c>
      <c r="L74" s="311">
        <f t="shared" si="22"/>
        <v>0</v>
      </c>
      <c r="M74" s="311">
        <f t="shared" si="22"/>
        <v>0</v>
      </c>
      <c r="N74" s="311">
        <f t="shared" si="22"/>
        <v>0</v>
      </c>
      <c r="O74" s="311">
        <f t="shared" si="22"/>
        <v>0</v>
      </c>
      <c r="P74" s="15">
        <f>AVERAGE(D74:O74)</f>
        <v>0</v>
      </c>
      <c r="Q74" s="35"/>
      <c r="R74" s="35"/>
    </row>
    <row r="75" spans="2:18" ht="15.75">
      <c r="B75" s="225" t="s">
        <v>319</v>
      </c>
      <c r="C75" s="12" t="s">
        <v>18</v>
      </c>
      <c r="D75" s="312">
        <f>D67-D70+D72</f>
        <v>0</v>
      </c>
      <c r="E75" s="312">
        <f aca="true" t="shared" si="23" ref="E75:O75">E67-E70+E72</f>
        <v>0</v>
      </c>
      <c r="F75" s="312">
        <f t="shared" si="23"/>
        <v>0</v>
      </c>
      <c r="G75" s="312">
        <f t="shared" si="23"/>
        <v>0</v>
      </c>
      <c r="H75" s="312">
        <f t="shared" si="23"/>
        <v>0</v>
      </c>
      <c r="I75" s="312">
        <f t="shared" si="23"/>
        <v>0</v>
      </c>
      <c r="J75" s="312">
        <f t="shared" si="23"/>
        <v>0</v>
      </c>
      <c r="K75" s="312">
        <f t="shared" si="23"/>
        <v>0</v>
      </c>
      <c r="L75" s="312">
        <f t="shared" si="23"/>
        <v>0</v>
      </c>
      <c r="M75" s="312">
        <f t="shared" si="23"/>
        <v>0</v>
      </c>
      <c r="N75" s="312">
        <f t="shared" si="23"/>
        <v>0</v>
      </c>
      <c r="O75" s="312">
        <f t="shared" si="23"/>
        <v>0</v>
      </c>
      <c r="P75" s="20">
        <f>AVERAGE(D75:O75)</f>
        <v>0</v>
      </c>
      <c r="Q75" s="36"/>
      <c r="R75" s="36"/>
    </row>
    <row r="76" spans="2:18" ht="15.75"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8"/>
      <c r="R76" s="298"/>
    </row>
    <row r="77" spans="2:18" ht="15.75"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</row>
    <row r="78" spans="2:16" ht="30.75" customHeight="1">
      <c r="B78" s="276"/>
      <c r="C78" s="7"/>
      <c r="D78" s="295" t="str">
        <f>D5</f>
        <v>Apr</v>
      </c>
      <c r="E78" s="295" t="str">
        <f aca="true" t="shared" si="24" ref="E78:O78">E5</f>
        <v>May</v>
      </c>
      <c r="F78" s="295" t="str">
        <f t="shared" si="24"/>
        <v>June</v>
      </c>
      <c r="G78" s="295" t="str">
        <f t="shared" si="24"/>
        <v>July</v>
      </c>
      <c r="H78" s="295" t="str">
        <f t="shared" si="24"/>
        <v>Aug</v>
      </c>
      <c r="I78" s="295" t="str">
        <f t="shared" si="24"/>
        <v>Sept</v>
      </c>
      <c r="J78" s="295" t="str">
        <f t="shared" si="24"/>
        <v>Oct</v>
      </c>
      <c r="K78" s="295" t="str">
        <f t="shared" si="24"/>
        <v>Nov</v>
      </c>
      <c r="L78" s="295" t="str">
        <f t="shared" si="24"/>
        <v>Dec</v>
      </c>
      <c r="M78" s="295" t="str">
        <f t="shared" si="24"/>
        <v>Jan</v>
      </c>
      <c r="N78" s="295" t="str">
        <f t="shared" si="24"/>
        <v>Feb</v>
      </c>
      <c r="O78" s="295" t="str">
        <f t="shared" si="24"/>
        <v>Mar</v>
      </c>
      <c r="P78" s="230">
        <f>P4</f>
        <v>0</v>
      </c>
    </row>
    <row r="79" spans="2:16" ht="15.75">
      <c r="B79" s="34" t="s">
        <v>34</v>
      </c>
      <c r="C79" s="202" t="s">
        <v>18</v>
      </c>
      <c r="D79" s="204">
        <f>'MB PY 1'!O76</f>
        <v>0</v>
      </c>
      <c r="E79" s="14">
        <f aca="true" t="shared" si="25" ref="E79:O79">D84</f>
        <v>0</v>
      </c>
      <c r="F79" s="14">
        <f t="shared" si="25"/>
        <v>0</v>
      </c>
      <c r="G79" s="14">
        <f t="shared" si="25"/>
        <v>0</v>
      </c>
      <c r="H79" s="14">
        <f t="shared" si="25"/>
        <v>0</v>
      </c>
      <c r="I79" s="14">
        <f t="shared" si="25"/>
        <v>0</v>
      </c>
      <c r="J79" s="14">
        <f t="shared" si="25"/>
        <v>0</v>
      </c>
      <c r="K79" s="14">
        <f t="shared" si="25"/>
        <v>0</v>
      </c>
      <c r="L79" s="14">
        <f t="shared" si="25"/>
        <v>0</v>
      </c>
      <c r="M79" s="14">
        <f t="shared" si="25"/>
        <v>0</v>
      </c>
      <c r="N79" s="14">
        <f t="shared" si="25"/>
        <v>0</v>
      </c>
      <c r="O79" s="14">
        <f t="shared" si="25"/>
        <v>0</v>
      </c>
      <c r="P79" s="113">
        <f>+D79</f>
        <v>0</v>
      </c>
    </row>
    <row r="80" spans="2:16" ht="15.75">
      <c r="B80" s="206" t="s">
        <v>148</v>
      </c>
      <c r="C80" s="202" t="s">
        <v>18</v>
      </c>
      <c r="D80" s="234">
        <f>D75/0.96</f>
        <v>0</v>
      </c>
      <c r="E80" s="234">
        <f aca="true" t="shared" si="26" ref="E80:O80">E75/0.96</f>
        <v>0</v>
      </c>
      <c r="F80" s="234">
        <f t="shared" si="26"/>
        <v>0</v>
      </c>
      <c r="G80" s="234">
        <f t="shared" si="26"/>
        <v>0</v>
      </c>
      <c r="H80" s="234">
        <f t="shared" si="26"/>
        <v>0</v>
      </c>
      <c r="I80" s="234">
        <f t="shared" si="26"/>
        <v>0</v>
      </c>
      <c r="J80" s="234">
        <f t="shared" si="26"/>
        <v>0</v>
      </c>
      <c r="K80" s="234">
        <f t="shared" si="26"/>
        <v>0</v>
      </c>
      <c r="L80" s="234">
        <f t="shared" si="26"/>
        <v>0</v>
      </c>
      <c r="M80" s="234">
        <f t="shared" si="26"/>
        <v>0</v>
      </c>
      <c r="N80" s="234">
        <f t="shared" si="26"/>
        <v>0</v>
      </c>
      <c r="O80" s="234">
        <f t="shared" si="26"/>
        <v>0</v>
      </c>
      <c r="P80" s="113">
        <f>SUM(D80:O80)</f>
        <v>0</v>
      </c>
    </row>
    <row r="81" spans="2:16" ht="15.75">
      <c r="B81" s="34" t="s">
        <v>35</v>
      </c>
      <c r="C81" s="202" t="s">
        <v>18</v>
      </c>
      <c r="D81" s="480"/>
      <c r="E81" s="480"/>
      <c r="F81" s="480"/>
      <c r="G81" s="480"/>
      <c r="H81" s="480"/>
      <c r="I81" s="480"/>
      <c r="J81" s="480"/>
      <c r="K81" s="480"/>
      <c r="L81" s="480"/>
      <c r="M81" s="480"/>
      <c r="N81" s="480"/>
      <c r="O81" s="480"/>
      <c r="P81" s="113">
        <f>SUM(D81:O81)</f>
        <v>0</v>
      </c>
    </row>
    <row r="82" spans="2:16" ht="15.75">
      <c r="B82" s="206" t="s">
        <v>282</v>
      </c>
      <c r="C82" s="202" t="s">
        <v>18</v>
      </c>
      <c r="D82" s="480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113">
        <f>SUM(D82:O82)</f>
        <v>0</v>
      </c>
    </row>
    <row r="83" spans="2:16" ht="15.75">
      <c r="B83" s="206" t="s">
        <v>283</v>
      </c>
      <c r="C83" s="202" t="s">
        <v>18</v>
      </c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113">
        <f>SUM(D83:O83)</f>
        <v>0</v>
      </c>
    </row>
    <row r="84" spans="1:16" ht="15.75">
      <c r="A84" s="296"/>
      <c r="B84" s="36" t="s">
        <v>37</v>
      </c>
      <c r="C84" s="203" t="s">
        <v>18</v>
      </c>
      <c r="D84" s="27">
        <f>D79+D80+D81-D83-D82</f>
        <v>0</v>
      </c>
      <c r="E84" s="27">
        <f aca="true" t="shared" si="27" ref="E84:P84">E79+E80+E81-E83-E82</f>
        <v>0</v>
      </c>
      <c r="F84" s="27">
        <f t="shared" si="27"/>
        <v>0</v>
      </c>
      <c r="G84" s="27">
        <f t="shared" si="27"/>
        <v>0</v>
      </c>
      <c r="H84" s="27">
        <f t="shared" si="27"/>
        <v>0</v>
      </c>
      <c r="I84" s="27">
        <f t="shared" si="27"/>
        <v>0</v>
      </c>
      <c r="J84" s="27">
        <f t="shared" si="27"/>
        <v>0</v>
      </c>
      <c r="K84" s="27">
        <f t="shared" si="27"/>
        <v>0</v>
      </c>
      <c r="L84" s="27">
        <f t="shared" si="27"/>
        <v>0</v>
      </c>
      <c r="M84" s="27">
        <f t="shared" si="27"/>
        <v>0</v>
      </c>
      <c r="N84" s="27">
        <f t="shared" si="27"/>
        <v>0</v>
      </c>
      <c r="O84" s="27">
        <f t="shared" si="27"/>
        <v>0</v>
      </c>
      <c r="P84" s="27">
        <f t="shared" si="27"/>
        <v>0</v>
      </c>
    </row>
    <row r="85" spans="2:16" ht="15.75">
      <c r="B85" s="11"/>
      <c r="C85" s="202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13"/>
    </row>
    <row r="86" spans="2:16" ht="15.75">
      <c r="B86" s="34" t="s">
        <v>38</v>
      </c>
      <c r="C86" s="202" t="s">
        <v>18</v>
      </c>
      <c r="D86" s="205">
        <f>'MB PY 1'!O84</f>
        <v>0</v>
      </c>
      <c r="E86" s="14">
        <f aca="true" t="shared" si="28" ref="E86:O86">D92</f>
        <v>0</v>
      </c>
      <c r="F86" s="14">
        <f t="shared" si="28"/>
        <v>0</v>
      </c>
      <c r="G86" s="14">
        <f t="shared" si="28"/>
        <v>0</v>
      </c>
      <c r="H86" s="14">
        <f t="shared" si="28"/>
        <v>0</v>
      </c>
      <c r="I86" s="14">
        <f t="shared" si="28"/>
        <v>0</v>
      </c>
      <c r="J86" s="14">
        <f t="shared" si="28"/>
        <v>0</v>
      </c>
      <c r="K86" s="14">
        <f t="shared" si="28"/>
        <v>0</v>
      </c>
      <c r="L86" s="14">
        <f t="shared" si="28"/>
        <v>0</v>
      </c>
      <c r="M86" s="14">
        <f t="shared" si="28"/>
        <v>0</v>
      </c>
      <c r="N86" s="14">
        <f t="shared" si="28"/>
        <v>0</v>
      </c>
      <c r="O86" s="14">
        <f t="shared" si="28"/>
        <v>0</v>
      </c>
      <c r="P86" s="113">
        <f>+D86</f>
        <v>0</v>
      </c>
    </row>
    <row r="87" spans="2:16" ht="15.75">
      <c r="B87" s="206" t="s">
        <v>149</v>
      </c>
      <c r="C87" s="202" t="s">
        <v>18</v>
      </c>
      <c r="D87" s="234">
        <f>D74/0.84</f>
        <v>0</v>
      </c>
      <c r="E87" s="234">
        <f aca="true" t="shared" si="29" ref="E87:O87">E74/0.84</f>
        <v>0</v>
      </c>
      <c r="F87" s="234">
        <f t="shared" si="29"/>
        <v>0</v>
      </c>
      <c r="G87" s="234">
        <f t="shared" si="29"/>
        <v>0</v>
      </c>
      <c r="H87" s="234">
        <f t="shared" si="29"/>
        <v>0</v>
      </c>
      <c r="I87" s="234">
        <f t="shared" si="29"/>
        <v>0</v>
      </c>
      <c r="J87" s="234">
        <f t="shared" si="29"/>
        <v>0</v>
      </c>
      <c r="K87" s="234">
        <f t="shared" si="29"/>
        <v>0</v>
      </c>
      <c r="L87" s="234">
        <f t="shared" si="29"/>
        <v>0</v>
      </c>
      <c r="M87" s="234">
        <f t="shared" si="29"/>
        <v>0</v>
      </c>
      <c r="N87" s="234">
        <f t="shared" si="29"/>
        <v>0</v>
      </c>
      <c r="O87" s="234">
        <f t="shared" si="29"/>
        <v>0</v>
      </c>
      <c r="P87" s="113">
        <f>SUM(D87:O87)</f>
        <v>0</v>
      </c>
    </row>
    <row r="88" spans="2:16" ht="15.75">
      <c r="B88" s="34" t="s">
        <v>39</v>
      </c>
      <c r="C88" s="202" t="s">
        <v>18</v>
      </c>
      <c r="D88" s="493"/>
      <c r="E88" s="493"/>
      <c r="F88" s="493"/>
      <c r="G88" s="493"/>
      <c r="H88" s="493"/>
      <c r="I88" s="493"/>
      <c r="J88" s="493"/>
      <c r="K88" s="493"/>
      <c r="L88" s="494"/>
      <c r="M88" s="494"/>
      <c r="N88" s="493"/>
      <c r="O88" s="493"/>
      <c r="P88" s="113">
        <f>SUM(D88:O88)</f>
        <v>0</v>
      </c>
    </row>
    <row r="89" spans="2:16" ht="15.75">
      <c r="B89" s="206" t="s">
        <v>284</v>
      </c>
      <c r="C89" s="202" t="s">
        <v>18</v>
      </c>
      <c r="D89" s="493"/>
      <c r="E89" s="493"/>
      <c r="F89" s="493"/>
      <c r="G89" s="493"/>
      <c r="H89" s="493"/>
      <c r="I89" s="493"/>
      <c r="J89" s="493"/>
      <c r="K89" s="493"/>
      <c r="L89" s="493"/>
      <c r="M89" s="493"/>
      <c r="N89" s="493"/>
      <c r="O89" s="493"/>
      <c r="P89" s="113">
        <f>SUM(D89:O89)</f>
        <v>0</v>
      </c>
    </row>
    <row r="90" spans="2:16" ht="15.75">
      <c r="B90" s="206" t="s">
        <v>271</v>
      </c>
      <c r="C90" s="202" t="s">
        <v>18</v>
      </c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113">
        <f>SUM(D90:O90)</f>
        <v>0</v>
      </c>
    </row>
    <row r="91" spans="2:16" ht="15.75">
      <c r="B91" s="206" t="s">
        <v>270</v>
      </c>
      <c r="C91" s="202" t="s">
        <v>18</v>
      </c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113">
        <f>SUM(D91:O91)</f>
        <v>0</v>
      </c>
    </row>
    <row r="92" spans="2:16" ht="15.75">
      <c r="B92" s="36" t="s">
        <v>41</v>
      </c>
      <c r="C92" s="203" t="s">
        <v>18</v>
      </c>
      <c r="D92" s="27">
        <f>D86+D87+D88-D90-D91-D89</f>
        <v>0</v>
      </c>
      <c r="E92" s="27">
        <f aca="true" t="shared" si="30" ref="E92:O92">E86+E87+E88-E90-E91-E89</f>
        <v>0</v>
      </c>
      <c r="F92" s="27">
        <f t="shared" si="30"/>
        <v>0</v>
      </c>
      <c r="G92" s="27">
        <f t="shared" si="30"/>
        <v>0</v>
      </c>
      <c r="H92" s="27">
        <f t="shared" si="30"/>
        <v>0</v>
      </c>
      <c r="I92" s="27">
        <f t="shared" si="30"/>
        <v>0</v>
      </c>
      <c r="J92" s="27">
        <f t="shared" si="30"/>
        <v>0</v>
      </c>
      <c r="K92" s="27">
        <f t="shared" si="30"/>
        <v>0</v>
      </c>
      <c r="L92" s="27">
        <f t="shared" si="30"/>
        <v>0</v>
      </c>
      <c r="M92" s="27">
        <f t="shared" si="30"/>
        <v>0</v>
      </c>
      <c r="N92" s="27">
        <f t="shared" si="30"/>
        <v>0</v>
      </c>
      <c r="O92" s="27">
        <f t="shared" si="30"/>
        <v>0</v>
      </c>
      <c r="P92" s="27">
        <f>P86+P87+P88-P90-P91-P89</f>
        <v>0</v>
      </c>
    </row>
    <row r="93" spans="2:16" ht="15.75">
      <c r="B93" s="206"/>
      <c r="C93" s="202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113"/>
    </row>
    <row r="94" spans="2:16" ht="15.75">
      <c r="B94" s="34" t="s">
        <v>151</v>
      </c>
      <c r="C94" s="202" t="s">
        <v>18</v>
      </c>
      <c r="D94" s="14">
        <f>'MB PY 1'!O90</f>
        <v>0</v>
      </c>
      <c r="E94" s="14">
        <f aca="true" t="shared" si="31" ref="E94:O94">D99</f>
        <v>0</v>
      </c>
      <c r="F94" s="14">
        <f t="shared" si="31"/>
        <v>0</v>
      </c>
      <c r="G94" s="14">
        <f t="shared" si="31"/>
        <v>0</v>
      </c>
      <c r="H94" s="14">
        <f t="shared" si="31"/>
        <v>0</v>
      </c>
      <c r="I94" s="14">
        <f t="shared" si="31"/>
        <v>0</v>
      </c>
      <c r="J94" s="14">
        <f t="shared" si="31"/>
        <v>0</v>
      </c>
      <c r="K94" s="14">
        <f t="shared" si="31"/>
        <v>0</v>
      </c>
      <c r="L94" s="14">
        <f t="shared" si="31"/>
        <v>0</v>
      </c>
      <c r="M94" s="14">
        <f t="shared" si="31"/>
        <v>0</v>
      </c>
      <c r="N94" s="14">
        <f t="shared" si="31"/>
        <v>0</v>
      </c>
      <c r="O94" s="14">
        <f t="shared" si="31"/>
        <v>0</v>
      </c>
      <c r="P94" s="113">
        <f>+D94</f>
        <v>0</v>
      </c>
    </row>
    <row r="95" spans="2:16" ht="15.75">
      <c r="B95" s="206" t="s">
        <v>321</v>
      </c>
      <c r="C95" s="202" t="s">
        <v>18</v>
      </c>
      <c r="D95" s="14">
        <f>((D69/26%)+(D70/74%))/2</f>
        <v>0</v>
      </c>
      <c r="E95" s="14">
        <f aca="true" t="shared" si="32" ref="E95:O95">((E69/26%)+(E70/74%))/2</f>
        <v>0</v>
      </c>
      <c r="F95" s="14">
        <f t="shared" si="32"/>
        <v>0</v>
      </c>
      <c r="G95" s="14">
        <f t="shared" si="32"/>
        <v>0</v>
      </c>
      <c r="H95" s="14">
        <f t="shared" si="32"/>
        <v>0</v>
      </c>
      <c r="I95" s="14">
        <f t="shared" si="32"/>
        <v>0</v>
      </c>
      <c r="J95" s="14">
        <f t="shared" si="32"/>
        <v>0</v>
      </c>
      <c r="K95" s="14">
        <f t="shared" si="32"/>
        <v>0</v>
      </c>
      <c r="L95" s="14">
        <f t="shared" si="32"/>
        <v>0</v>
      </c>
      <c r="M95" s="14">
        <f t="shared" si="32"/>
        <v>0</v>
      </c>
      <c r="N95" s="14">
        <f t="shared" si="32"/>
        <v>0</v>
      </c>
      <c r="O95" s="14">
        <f t="shared" si="32"/>
        <v>0</v>
      </c>
      <c r="P95" s="113">
        <f>SUM(D95:O95)</f>
        <v>0</v>
      </c>
    </row>
    <row r="96" spans="2:16" ht="15.75">
      <c r="B96" s="206" t="s">
        <v>331</v>
      </c>
      <c r="C96" s="202" t="s">
        <v>18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13">
        <f>SUM(D96:O96)</f>
        <v>0</v>
      </c>
    </row>
    <row r="97" spans="2:16" ht="15.75">
      <c r="B97" s="206" t="s">
        <v>182</v>
      </c>
      <c r="C97" s="202" t="s">
        <v>18</v>
      </c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113">
        <f>SUM(D97:O97)</f>
        <v>0</v>
      </c>
    </row>
    <row r="98" spans="2:16" ht="15.75">
      <c r="B98" s="206" t="s">
        <v>320</v>
      </c>
      <c r="C98" s="202" t="s">
        <v>18</v>
      </c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113">
        <f>SUM(D98:O98)</f>
        <v>0</v>
      </c>
    </row>
    <row r="99" spans="2:16" ht="15.75">
      <c r="B99" s="36" t="s">
        <v>183</v>
      </c>
      <c r="C99" s="203" t="s">
        <v>18</v>
      </c>
      <c r="D99" s="27">
        <f>D94+D95+D97-D98-D96</f>
        <v>0</v>
      </c>
      <c r="E99" s="27">
        <f aca="true" t="shared" si="33" ref="E99:O99">E94+E95+E97-E98-E96</f>
        <v>0</v>
      </c>
      <c r="F99" s="27">
        <f t="shared" si="33"/>
        <v>0</v>
      </c>
      <c r="G99" s="27">
        <f t="shared" si="33"/>
        <v>0</v>
      </c>
      <c r="H99" s="27">
        <f t="shared" si="33"/>
        <v>0</v>
      </c>
      <c r="I99" s="27">
        <f t="shared" si="33"/>
        <v>0</v>
      </c>
      <c r="J99" s="27">
        <f t="shared" si="33"/>
        <v>0</v>
      </c>
      <c r="K99" s="27">
        <f t="shared" si="33"/>
        <v>0</v>
      </c>
      <c r="L99" s="27">
        <f t="shared" si="33"/>
        <v>0</v>
      </c>
      <c r="M99" s="27">
        <f t="shared" si="33"/>
        <v>0</v>
      </c>
      <c r="N99" s="27">
        <f t="shared" si="33"/>
        <v>0</v>
      </c>
      <c r="O99" s="27">
        <f t="shared" si="33"/>
        <v>0</v>
      </c>
      <c r="P99" s="27">
        <f>P94+P95+P97-P98-P96</f>
        <v>0</v>
      </c>
    </row>
    <row r="101" ht="15.75">
      <c r="B101" s="472" t="s">
        <v>525</v>
      </c>
    </row>
  </sheetData>
  <sheetProtection/>
  <mergeCells count="3">
    <mergeCell ref="B2:O2"/>
    <mergeCell ref="D4:I4"/>
    <mergeCell ref="J4:O4"/>
  </mergeCells>
  <printOptions gridLines="1" horizontalCentered="1"/>
  <pageMargins left="0.0393700787401575" right="0.15748031496063" top="0.15748031496063" bottom="0.15748031496063" header="0.31496062992126" footer="0.31496062992126"/>
  <pageSetup blackAndWhite="1" fitToHeight="0" horizontalDpi="600" verticalDpi="600" orientation="landscape" paperSize="9" scale="64" r:id="rId1"/>
  <rowBreaks count="1" manualBreakCount="1">
    <brk id="36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91"/>
  <sheetViews>
    <sheetView showGridLines="0" zoomScalePageLayoutView="0" workbookViewId="0" topLeftCell="A1">
      <pane xSplit="3" ySplit="5" topLeftCell="D147" activePane="bottomRight" state="frozen"/>
      <selection pane="topLeft" activeCell="O5" sqref="O5"/>
      <selection pane="topRight" activeCell="O5" sqref="O5"/>
      <selection pane="bottomLeft" activeCell="O5" sqref="O5"/>
      <selection pane="bottomRight" activeCell="D159" sqref="D159"/>
    </sheetView>
  </sheetViews>
  <sheetFormatPr defaultColWidth="9.140625" defaultRowHeight="12.75"/>
  <cols>
    <col min="1" max="1" width="2.00390625" style="70" customWidth="1"/>
    <col min="2" max="2" width="30.140625" style="70" customWidth="1"/>
    <col min="3" max="3" width="10.7109375" style="105" customWidth="1"/>
    <col min="4" max="4" width="17.7109375" style="105" customWidth="1"/>
    <col min="5" max="10" width="14.7109375" style="70" customWidth="1"/>
    <col min="11" max="16" width="14.7109375" style="106" customWidth="1"/>
    <col min="17" max="17" width="15.00390625" style="70" customWidth="1"/>
    <col min="18" max="18" width="10.7109375" style="70" customWidth="1"/>
    <col min="19" max="19" width="10.28125" style="70" customWidth="1"/>
    <col min="20" max="16384" width="9.140625" style="70" customWidth="1"/>
  </cols>
  <sheetData>
    <row r="1" spans="2:17" ht="15.75">
      <c r="B1" s="588" t="str">
        <f>MB1!B3</f>
        <v>Name of Union: XYZ Milk Union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2:17" ht="15.75">
      <c r="B2" s="588" t="str">
        <f>MB1!B4</f>
        <v>Projections - Year: Apr 19 - Mar 20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2:17" ht="15.75">
      <c r="B3" s="589" t="s">
        <v>268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</row>
    <row r="4" spans="2:17" ht="15.75" customHeight="1">
      <c r="B4" s="590" t="s">
        <v>10</v>
      </c>
      <c r="C4" s="592" t="s">
        <v>4</v>
      </c>
      <c r="D4" s="592" t="s">
        <v>61</v>
      </c>
      <c r="E4" s="236" t="str">
        <f>MB1!D5</f>
        <v>Apr</v>
      </c>
      <c r="F4" s="236" t="str">
        <f>MB1!E5</f>
        <v>May</v>
      </c>
      <c r="G4" s="236" t="str">
        <f>MB1!F5</f>
        <v>June</v>
      </c>
      <c r="H4" s="236" t="str">
        <f>MB1!G5</f>
        <v>July</v>
      </c>
      <c r="I4" s="236" t="str">
        <f>MB1!H5</f>
        <v>Aug</v>
      </c>
      <c r="J4" s="236" t="str">
        <f>MB1!I5</f>
        <v>Sept</v>
      </c>
      <c r="K4" s="236" t="str">
        <f>MB1!J5</f>
        <v>Oct</v>
      </c>
      <c r="L4" s="236" t="str">
        <f>MB1!K5</f>
        <v>Nov</v>
      </c>
      <c r="M4" s="236" t="str">
        <f>MB1!L5</f>
        <v>Dec</v>
      </c>
      <c r="N4" s="236" t="str">
        <f>MB1!M5</f>
        <v>Jan</v>
      </c>
      <c r="O4" s="236" t="str">
        <f>MB1!N5</f>
        <v>Feb</v>
      </c>
      <c r="P4" s="236" t="str">
        <f>MB1!O5</f>
        <v>Mar</v>
      </c>
      <c r="Q4" s="592" t="s">
        <v>1</v>
      </c>
    </row>
    <row r="5" spans="2:17" ht="15.75">
      <c r="B5" s="591"/>
      <c r="C5" s="593"/>
      <c r="D5" s="593"/>
      <c r="E5" s="109">
        <f>MB1!D6</f>
        <v>30</v>
      </c>
      <c r="F5" s="109">
        <f>MB1!E6</f>
        <v>31</v>
      </c>
      <c r="G5" s="109">
        <f>MB1!F6</f>
        <v>30</v>
      </c>
      <c r="H5" s="109">
        <f>MB1!G6</f>
        <v>31</v>
      </c>
      <c r="I5" s="109">
        <f>MB1!H6</f>
        <v>31</v>
      </c>
      <c r="J5" s="109">
        <f>MB1!I6</f>
        <v>30</v>
      </c>
      <c r="K5" s="109">
        <f>MB1!J6</f>
        <v>31</v>
      </c>
      <c r="L5" s="109">
        <f>MB1!K6</f>
        <v>30</v>
      </c>
      <c r="M5" s="109">
        <f>MB1!L6</f>
        <v>31</v>
      </c>
      <c r="N5" s="109">
        <f>MB1!M6</f>
        <v>31</v>
      </c>
      <c r="O5" s="109">
        <f>MB1!N6</f>
        <v>29</v>
      </c>
      <c r="P5" s="109">
        <f>MB1!O6</f>
        <v>31</v>
      </c>
      <c r="Q5" s="593"/>
    </row>
    <row r="6" spans="2:17" ht="15.75">
      <c r="B6" s="71" t="s">
        <v>51</v>
      </c>
      <c r="C6" s="72" t="s">
        <v>2</v>
      </c>
      <c r="D6" s="72"/>
      <c r="E6" s="75"/>
      <c r="F6" s="74"/>
      <c r="G6" s="74"/>
      <c r="H6" s="74"/>
      <c r="I6" s="74"/>
      <c r="J6" s="74"/>
      <c r="K6" s="73"/>
      <c r="L6" s="73"/>
      <c r="M6" s="73"/>
      <c r="N6" s="73"/>
      <c r="O6" s="73"/>
      <c r="P6" s="73"/>
      <c r="Q6" s="74"/>
    </row>
    <row r="7" spans="2:18" ht="15.75">
      <c r="B7" s="75" t="s">
        <v>84</v>
      </c>
      <c r="C7" s="72" t="s">
        <v>2</v>
      </c>
      <c r="D7" s="72"/>
      <c r="E7" s="123">
        <f>MB1!D12</f>
        <v>0</v>
      </c>
      <c r="F7" s="123">
        <f>MB1!E12</f>
        <v>0</v>
      </c>
      <c r="G7" s="123">
        <f>MB1!F12</f>
        <v>0</v>
      </c>
      <c r="H7" s="123">
        <f>MB1!G12</f>
        <v>0</v>
      </c>
      <c r="I7" s="123">
        <f>MB1!H12</f>
        <v>0</v>
      </c>
      <c r="J7" s="123">
        <f>MB1!I12</f>
        <v>0</v>
      </c>
      <c r="K7" s="123">
        <f>MB1!J12</f>
        <v>0</v>
      </c>
      <c r="L7" s="123">
        <f>MB1!K12</f>
        <v>0</v>
      </c>
      <c r="M7" s="123">
        <f>MB1!L12</f>
        <v>0</v>
      </c>
      <c r="N7" s="123">
        <f>MB1!M12</f>
        <v>0</v>
      </c>
      <c r="O7" s="123">
        <f>MB1!N12</f>
        <v>0</v>
      </c>
      <c r="P7" s="123">
        <f>MB1!O12</f>
        <v>0</v>
      </c>
      <c r="Q7" s="129">
        <f>SUMPRODUCT(E7:P7,E5:P5)/100</f>
        <v>0</v>
      </c>
      <c r="R7" s="70" t="s">
        <v>132</v>
      </c>
    </row>
    <row r="8" spans="2:17" ht="15.75">
      <c r="B8" s="75" t="s">
        <v>85</v>
      </c>
      <c r="C8" s="72" t="s">
        <v>2</v>
      </c>
      <c r="D8" s="72"/>
      <c r="E8" s="123">
        <f>MB1!D13</f>
        <v>0</v>
      </c>
      <c r="F8" s="123">
        <f>MB1!E13</f>
        <v>0</v>
      </c>
      <c r="G8" s="123">
        <f>MB1!F13</f>
        <v>0</v>
      </c>
      <c r="H8" s="123">
        <f>MB1!G13</f>
        <v>0</v>
      </c>
      <c r="I8" s="123">
        <f>MB1!H13</f>
        <v>0</v>
      </c>
      <c r="J8" s="123">
        <f>MB1!I13</f>
        <v>0</v>
      </c>
      <c r="K8" s="123">
        <f>MB1!J13</f>
        <v>0</v>
      </c>
      <c r="L8" s="123">
        <f>MB1!K13</f>
        <v>0</v>
      </c>
      <c r="M8" s="123">
        <f>MB1!L13</f>
        <v>0</v>
      </c>
      <c r="N8" s="123">
        <f>MB1!M13</f>
        <v>0</v>
      </c>
      <c r="O8" s="123">
        <f>MB1!N13</f>
        <v>0</v>
      </c>
      <c r="P8" s="123">
        <f>MB1!O13</f>
        <v>0</v>
      </c>
      <c r="Q8" s="74"/>
    </row>
    <row r="9" spans="2:17" ht="15.75">
      <c r="B9" s="76" t="s">
        <v>86</v>
      </c>
      <c r="C9" s="77"/>
      <c r="D9" s="77"/>
      <c r="E9" s="78">
        <f aca="true" t="shared" si="0" ref="E9:P9">SUM(E7:E8)</f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4"/>
    </row>
    <row r="10" spans="2:17" ht="15.75">
      <c r="B10" s="75"/>
      <c r="C10" s="72"/>
      <c r="D10" s="72"/>
      <c r="E10" s="75"/>
      <c r="F10" s="74"/>
      <c r="G10" s="74"/>
      <c r="H10" s="74"/>
      <c r="I10" s="74"/>
      <c r="J10" s="74"/>
      <c r="K10" s="73"/>
      <c r="L10" s="73"/>
      <c r="M10" s="73"/>
      <c r="N10" s="73"/>
      <c r="O10" s="73"/>
      <c r="P10" s="73"/>
      <c r="Q10" s="74"/>
    </row>
    <row r="11" spans="2:17" ht="15.75">
      <c r="B11" s="71" t="s">
        <v>46</v>
      </c>
      <c r="C11" s="72"/>
      <c r="D11" s="72"/>
      <c r="E11" s="75"/>
      <c r="F11" s="74"/>
      <c r="G11" s="74"/>
      <c r="H11" s="74"/>
      <c r="I11" s="74"/>
      <c r="J11" s="74"/>
      <c r="K11" s="73"/>
      <c r="L11" s="73"/>
      <c r="M11" s="73"/>
      <c r="N11" s="73"/>
      <c r="O11" s="73"/>
      <c r="P11" s="73"/>
      <c r="Q11" s="74"/>
    </row>
    <row r="12" spans="2:17" ht="15.75">
      <c r="B12" s="209" t="s">
        <v>264</v>
      </c>
      <c r="C12" s="239" t="s">
        <v>265</v>
      </c>
      <c r="D12" s="72"/>
      <c r="E12" s="240">
        <f>MB1!D31</f>
        <v>0</v>
      </c>
      <c r="F12" s="240">
        <f>MB1!E31</f>
        <v>0</v>
      </c>
      <c r="G12" s="240">
        <f>MB1!F31</f>
        <v>0</v>
      </c>
      <c r="H12" s="240">
        <f>MB1!G31</f>
        <v>0</v>
      </c>
      <c r="I12" s="240">
        <f>MB1!H31</f>
        <v>0</v>
      </c>
      <c r="J12" s="240">
        <f>MB1!I31</f>
        <v>0</v>
      </c>
      <c r="K12" s="240">
        <f>MB1!J31</f>
        <v>0</v>
      </c>
      <c r="L12" s="240">
        <f>MB1!K31</f>
        <v>0</v>
      </c>
      <c r="M12" s="240">
        <f>MB1!L31</f>
        <v>0</v>
      </c>
      <c r="N12" s="240">
        <f>MB1!M31</f>
        <v>0</v>
      </c>
      <c r="O12" s="240">
        <f>MB1!N31</f>
        <v>0</v>
      </c>
      <c r="P12" s="240">
        <f>MB1!O31</f>
        <v>0</v>
      </c>
      <c r="Q12" s="74"/>
    </row>
    <row r="13" spans="2:17" ht="15.75">
      <c r="B13" s="75"/>
      <c r="C13" s="72"/>
      <c r="D13" s="72"/>
      <c r="E13" s="75"/>
      <c r="F13" s="74"/>
      <c r="G13" s="74"/>
      <c r="H13" s="74"/>
      <c r="I13" s="74"/>
      <c r="J13" s="74"/>
      <c r="K13" s="73"/>
      <c r="L13" s="73"/>
      <c r="M13" s="73"/>
      <c r="N13" s="73"/>
      <c r="O13" s="73"/>
      <c r="P13" s="73"/>
      <c r="Q13" s="74"/>
    </row>
    <row r="14" spans="2:17" ht="15.75">
      <c r="B14" s="75"/>
      <c r="C14" s="72"/>
      <c r="D14" s="72"/>
      <c r="E14" s="75"/>
      <c r="F14" s="74"/>
      <c r="G14" s="74"/>
      <c r="H14" s="74"/>
      <c r="I14" s="74"/>
      <c r="J14" s="74"/>
      <c r="K14" s="73"/>
      <c r="L14" s="73"/>
      <c r="M14" s="73"/>
      <c r="N14" s="73"/>
      <c r="O14" s="73"/>
      <c r="P14" s="73"/>
      <c r="Q14" s="74"/>
    </row>
    <row r="15" spans="2:17" ht="15.75">
      <c r="B15" s="79" t="s">
        <v>87</v>
      </c>
      <c r="C15" s="72" t="s">
        <v>79</v>
      </c>
      <c r="D15" s="72"/>
      <c r="E15" s="110">
        <f>MB1!D81</f>
        <v>0</v>
      </c>
      <c r="F15" s="110">
        <f>MB1!E81</f>
        <v>0</v>
      </c>
      <c r="G15" s="110">
        <f>MB1!F81</f>
        <v>0</v>
      </c>
      <c r="H15" s="110">
        <f>MB1!G81</f>
        <v>0</v>
      </c>
      <c r="I15" s="110">
        <f>MB1!H81</f>
        <v>0</v>
      </c>
      <c r="J15" s="110">
        <f>MB1!I81</f>
        <v>0</v>
      </c>
      <c r="K15" s="110">
        <f>MB1!J81</f>
        <v>0</v>
      </c>
      <c r="L15" s="110">
        <f>MB1!K81</f>
        <v>0</v>
      </c>
      <c r="M15" s="110">
        <f>MB1!L81</f>
        <v>0</v>
      </c>
      <c r="N15" s="110">
        <f>MB1!M81</f>
        <v>0</v>
      </c>
      <c r="O15" s="110">
        <f>MB1!N81</f>
        <v>0</v>
      </c>
      <c r="P15" s="110">
        <f>MB1!O81</f>
        <v>0</v>
      </c>
      <c r="Q15" s="74"/>
    </row>
    <row r="16" spans="2:17" ht="15.75">
      <c r="B16" s="79" t="s">
        <v>71</v>
      </c>
      <c r="C16" s="80" t="s">
        <v>79</v>
      </c>
      <c r="D16" s="80"/>
      <c r="E16" s="110">
        <f>MB1!D88</f>
        <v>0</v>
      </c>
      <c r="F16" s="110">
        <f>MB1!E88</f>
        <v>0</v>
      </c>
      <c r="G16" s="110">
        <f>MB1!F88</f>
        <v>0</v>
      </c>
      <c r="H16" s="110">
        <f>MB1!G88</f>
        <v>0</v>
      </c>
      <c r="I16" s="110">
        <f>MB1!H88</f>
        <v>0</v>
      </c>
      <c r="J16" s="110">
        <f>MB1!I88</f>
        <v>0</v>
      </c>
      <c r="K16" s="110">
        <f>MB1!J88</f>
        <v>0</v>
      </c>
      <c r="L16" s="110">
        <f>MB1!K88</f>
        <v>0</v>
      </c>
      <c r="M16" s="110">
        <f>MB1!L88</f>
        <v>0</v>
      </c>
      <c r="N16" s="110">
        <f>MB1!M88</f>
        <v>0</v>
      </c>
      <c r="O16" s="110">
        <f>MB1!N88</f>
        <v>0</v>
      </c>
      <c r="P16" s="110">
        <f>MB1!O88</f>
        <v>0</v>
      </c>
      <c r="Q16" s="74"/>
    </row>
    <row r="17" spans="2:17" ht="15.75">
      <c r="B17" s="315" t="s">
        <v>324</v>
      </c>
      <c r="C17" s="316" t="s">
        <v>79</v>
      </c>
      <c r="D17" s="80"/>
      <c r="E17" s="110">
        <f>MB1!D97</f>
        <v>0</v>
      </c>
      <c r="F17" s="110">
        <f>MB1!E97</f>
        <v>0</v>
      </c>
      <c r="G17" s="110">
        <f>MB1!F97</f>
        <v>0</v>
      </c>
      <c r="H17" s="110">
        <f>MB1!G97</f>
        <v>0</v>
      </c>
      <c r="I17" s="110">
        <f>MB1!H97</f>
        <v>0</v>
      </c>
      <c r="J17" s="110">
        <f>MB1!I97</f>
        <v>0</v>
      </c>
      <c r="K17" s="110">
        <f>MB1!J97</f>
        <v>0</v>
      </c>
      <c r="L17" s="110">
        <f>MB1!K97</f>
        <v>0</v>
      </c>
      <c r="M17" s="110">
        <f>MB1!L97</f>
        <v>0</v>
      </c>
      <c r="N17" s="110">
        <f>MB1!M97</f>
        <v>0</v>
      </c>
      <c r="O17" s="110">
        <f>MB1!N97</f>
        <v>0</v>
      </c>
      <c r="P17" s="110">
        <f>MB1!O97</f>
        <v>0</v>
      </c>
      <c r="Q17" s="74"/>
    </row>
    <row r="18" spans="2:17" ht="15.75">
      <c r="B18" s="79"/>
      <c r="C18" s="80"/>
      <c r="D18" s="80"/>
      <c r="E18" s="110"/>
      <c r="F18" s="110"/>
      <c r="G18" s="110"/>
      <c r="H18" s="110"/>
      <c r="I18" s="110"/>
      <c r="J18" s="110"/>
      <c r="K18" s="110"/>
      <c r="L18" s="110"/>
      <c r="M18" s="110"/>
      <c r="N18" s="121"/>
      <c r="O18" s="121"/>
      <c r="P18" s="121"/>
      <c r="Q18" s="74"/>
    </row>
    <row r="19" spans="2:17" ht="15.75">
      <c r="B19" s="79" t="s">
        <v>130</v>
      </c>
      <c r="C19" s="316" t="s">
        <v>79</v>
      </c>
      <c r="D19" s="80"/>
      <c r="E19" s="123">
        <f>IF(MB1!D80&gt;0,MB1!D80,0)</f>
        <v>0</v>
      </c>
      <c r="F19" s="123">
        <f>IF(MB1!E80&gt;0,MB1!E80,0)</f>
        <v>0</v>
      </c>
      <c r="G19" s="123">
        <f>IF(MB1!F80&gt;0,MB1!F80,0)</f>
        <v>0</v>
      </c>
      <c r="H19" s="123">
        <f>IF(MB1!G80&gt;0,MB1!G80,0)</f>
        <v>0</v>
      </c>
      <c r="I19" s="123">
        <f>IF(MB1!H80&gt;0,MB1!H80,0)</f>
        <v>0</v>
      </c>
      <c r="J19" s="123">
        <f>IF(MB1!I80&gt;0,MB1!I80,0)</f>
        <v>0</v>
      </c>
      <c r="K19" s="123">
        <f>IF(MB1!J80&gt;0,MB1!J80,0)</f>
        <v>0</v>
      </c>
      <c r="L19" s="123">
        <f>IF(MB1!K80&gt;0,MB1!K80,0)</f>
        <v>0</v>
      </c>
      <c r="M19" s="123">
        <f>IF(MB1!L80&gt;0,MB1!L80,0)</f>
        <v>0</v>
      </c>
      <c r="N19" s="123">
        <f>IF(MB1!M80&gt;0,MB1!M80,0)</f>
        <v>0</v>
      </c>
      <c r="O19" s="123">
        <f>IF(MB1!N80&gt;0,MB1!N80,0)</f>
        <v>0</v>
      </c>
      <c r="P19" s="123">
        <f>IF(MB1!O80&gt;0,MB1!O80,0)</f>
        <v>0</v>
      </c>
      <c r="Q19" s="74"/>
    </row>
    <row r="20" spans="2:17" ht="15.75">
      <c r="B20" s="79" t="s">
        <v>131</v>
      </c>
      <c r="C20" s="316" t="s">
        <v>79</v>
      </c>
      <c r="D20" s="80"/>
      <c r="E20" s="123">
        <f>IF(MB1!D87&gt;0,MB1!D87,0)</f>
        <v>0</v>
      </c>
      <c r="F20" s="123">
        <f>IF(MB1!E87&gt;0,MB1!E87,0)</f>
        <v>0</v>
      </c>
      <c r="G20" s="123">
        <f>IF(MB1!F87&gt;0,MB1!F87,0)</f>
        <v>0</v>
      </c>
      <c r="H20" s="123">
        <f>IF(MB1!G87&gt;0,MB1!G87,0)</f>
        <v>0</v>
      </c>
      <c r="I20" s="123">
        <f>IF(MB1!H87&gt;0,MB1!H87,0)</f>
        <v>0</v>
      </c>
      <c r="J20" s="123">
        <f>IF(MB1!I87&gt;0,MB1!I87,0)</f>
        <v>0</v>
      </c>
      <c r="K20" s="123">
        <f>IF(MB1!J87&gt;0,MB1!J87,0)</f>
        <v>0</v>
      </c>
      <c r="L20" s="123">
        <f>IF(MB1!K87&gt;0,MB1!K87,0)</f>
        <v>0</v>
      </c>
      <c r="M20" s="123">
        <f>IF(MB1!L87&gt;0,MB1!L87,0)</f>
        <v>0</v>
      </c>
      <c r="N20" s="123">
        <f>IF(MB1!M87&gt;0,MB1!M87,0)</f>
        <v>0</v>
      </c>
      <c r="O20" s="123">
        <f>IF(MB1!N87&gt;0,MB1!N87,0)</f>
        <v>0</v>
      </c>
      <c r="P20" s="123">
        <f>IF(MB1!O87&gt;0,MB1!O87,0)</f>
        <v>0</v>
      </c>
      <c r="Q20" s="74"/>
    </row>
    <row r="21" spans="2:17" ht="15.75">
      <c r="B21" s="315" t="s">
        <v>325</v>
      </c>
      <c r="C21" s="316" t="s">
        <v>79</v>
      </c>
      <c r="D21" s="80"/>
      <c r="E21" s="123">
        <f>IF(MB1!D95&gt;0,MB1!D95,0)</f>
        <v>0</v>
      </c>
      <c r="F21" s="123">
        <f>IF(MB1!E95&gt;0,MB1!E95,0)</f>
        <v>0</v>
      </c>
      <c r="G21" s="123">
        <f>IF(MB1!F95&gt;0,MB1!F95,0)</f>
        <v>0</v>
      </c>
      <c r="H21" s="123">
        <f>IF(MB1!G95&gt;0,MB1!G95,0)</f>
        <v>0</v>
      </c>
      <c r="I21" s="123">
        <f>IF(MB1!H95&gt;0,MB1!H95,0)</f>
        <v>0</v>
      </c>
      <c r="J21" s="123">
        <f>IF(MB1!I95&gt;0,MB1!I95,0)</f>
        <v>0</v>
      </c>
      <c r="K21" s="123">
        <f>IF(MB1!J95&gt;0,MB1!J95,0)</f>
        <v>0</v>
      </c>
      <c r="L21" s="123">
        <f>IF(MB1!K95&gt;0,MB1!K95,0)</f>
        <v>0</v>
      </c>
      <c r="M21" s="123">
        <f>IF(MB1!L95&gt;0,MB1!L95,0)</f>
        <v>0</v>
      </c>
      <c r="N21" s="123">
        <f>IF(MB1!M95&gt;0,MB1!M95,0)</f>
        <v>0</v>
      </c>
      <c r="O21" s="123">
        <f>IF(MB1!N95&gt;0,MB1!N95,0)</f>
        <v>0</v>
      </c>
      <c r="P21" s="123">
        <f>IF(MB1!O95&gt;0,MB1!O95,0)</f>
        <v>0</v>
      </c>
      <c r="Q21" s="74"/>
    </row>
    <row r="22" spans="2:17" ht="15.75">
      <c r="B22" s="79"/>
      <c r="C22" s="80"/>
      <c r="D22" s="80"/>
      <c r="E22" s="110"/>
      <c r="F22" s="111"/>
      <c r="G22" s="111"/>
      <c r="H22" s="111"/>
      <c r="I22" s="111"/>
      <c r="J22" s="111"/>
      <c r="K22" s="111"/>
      <c r="L22" s="73"/>
      <c r="M22" s="73"/>
      <c r="N22" s="73"/>
      <c r="O22" s="73"/>
      <c r="P22" s="73"/>
      <c r="Q22" s="74"/>
    </row>
    <row r="23" spans="2:17" ht="15.75">
      <c r="B23" s="79" t="s">
        <v>88</v>
      </c>
      <c r="C23" s="80" t="s">
        <v>21</v>
      </c>
      <c r="D23" s="80"/>
      <c r="E23" s="238" t="e">
        <f>MB1!D18/100</f>
        <v>#DIV/0!</v>
      </c>
      <c r="F23" s="238" t="e">
        <f>MB1!E18/100</f>
        <v>#DIV/0!</v>
      </c>
      <c r="G23" s="238" t="e">
        <f>MB1!F18/100</f>
        <v>#DIV/0!</v>
      </c>
      <c r="H23" s="238" t="e">
        <f>MB1!G18/100</f>
        <v>#DIV/0!</v>
      </c>
      <c r="I23" s="238" t="e">
        <f>MB1!H18/100</f>
        <v>#DIV/0!</v>
      </c>
      <c r="J23" s="238" t="e">
        <f>MB1!I18/100</f>
        <v>#DIV/0!</v>
      </c>
      <c r="K23" s="238" t="e">
        <f>MB1!J18/100</f>
        <v>#DIV/0!</v>
      </c>
      <c r="L23" s="238" t="e">
        <f>MB1!K18/100</f>
        <v>#DIV/0!</v>
      </c>
      <c r="M23" s="238" t="e">
        <f>MB1!L18/100</f>
        <v>#DIV/0!</v>
      </c>
      <c r="N23" s="238" t="e">
        <f>MB1!M18/100</f>
        <v>#DIV/0!</v>
      </c>
      <c r="O23" s="238" t="e">
        <f>MB1!N18/100</f>
        <v>#DIV/0!</v>
      </c>
      <c r="P23" s="238" t="e">
        <f>MB1!O18/100</f>
        <v>#DIV/0!</v>
      </c>
      <c r="Q23" s="74"/>
    </row>
    <row r="24" spans="2:17" ht="15.75">
      <c r="B24" s="79"/>
      <c r="C24" s="80"/>
      <c r="D24" s="80"/>
      <c r="E24" s="75"/>
      <c r="F24" s="74"/>
      <c r="G24" s="74"/>
      <c r="H24" s="74"/>
      <c r="I24" s="74"/>
      <c r="J24" s="74"/>
      <c r="K24" s="81"/>
      <c r="L24" s="81"/>
      <c r="M24" s="81"/>
      <c r="N24" s="81"/>
      <c r="O24" s="81"/>
      <c r="P24" s="81"/>
      <c r="Q24" s="74"/>
    </row>
    <row r="25" spans="2:17" ht="15.75">
      <c r="B25" s="82" t="s">
        <v>89</v>
      </c>
      <c r="C25" s="83" t="s">
        <v>2</v>
      </c>
      <c r="D25" s="83"/>
      <c r="E25" s="84">
        <f>MAX(E9,(E12*1.03))</f>
        <v>0</v>
      </c>
      <c r="F25" s="84">
        <f aca="true" t="shared" si="1" ref="F25:P25">MAX(F9,(F12*1.03))</f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74"/>
    </row>
    <row r="26" spans="2:17" ht="15.75">
      <c r="B26" s="79"/>
      <c r="C26" s="80"/>
      <c r="D26" s="80"/>
      <c r="E26" s="75"/>
      <c r="F26" s="74"/>
      <c r="G26" s="74"/>
      <c r="H26" s="74"/>
      <c r="I26" s="74"/>
      <c r="J26" s="74"/>
      <c r="K26" s="81"/>
      <c r="L26" s="81"/>
      <c r="M26" s="81"/>
      <c r="N26" s="81"/>
      <c r="O26" s="81"/>
      <c r="P26" s="81"/>
      <c r="Q26" s="74"/>
    </row>
    <row r="27" spans="2:17" ht="15.75">
      <c r="B27" s="79" t="s">
        <v>90</v>
      </c>
      <c r="C27" s="80" t="s">
        <v>79</v>
      </c>
      <c r="D27" s="80"/>
      <c r="E27" s="110">
        <f>MB1!D79</f>
        <v>0</v>
      </c>
      <c r="F27" s="110">
        <f>MB1!E79</f>
        <v>0</v>
      </c>
      <c r="G27" s="110">
        <f>MB1!F79</f>
        <v>0</v>
      </c>
      <c r="H27" s="110">
        <f>MB1!G79</f>
        <v>0</v>
      </c>
      <c r="I27" s="110">
        <f>MB1!H79</f>
        <v>0</v>
      </c>
      <c r="J27" s="110">
        <f>MB1!I79</f>
        <v>0</v>
      </c>
      <c r="K27" s="110">
        <f>MB1!J79</f>
        <v>0</v>
      </c>
      <c r="L27" s="110">
        <f>MB1!K79</f>
        <v>0</v>
      </c>
      <c r="M27" s="110">
        <f>MB1!L79</f>
        <v>0</v>
      </c>
      <c r="N27" s="110">
        <f>MB1!M79</f>
        <v>0</v>
      </c>
      <c r="O27" s="110">
        <f>MB1!N79</f>
        <v>0</v>
      </c>
      <c r="P27" s="110">
        <f>MB1!O79</f>
        <v>0</v>
      </c>
      <c r="Q27" s="74"/>
    </row>
    <row r="28" spans="2:17" ht="15.75">
      <c r="B28" s="79" t="s">
        <v>91</v>
      </c>
      <c r="C28" s="80" t="s">
        <v>79</v>
      </c>
      <c r="D28" s="80"/>
      <c r="E28" s="110">
        <f>MB1!D86</f>
        <v>0</v>
      </c>
      <c r="F28" s="110">
        <f>MB1!E86</f>
        <v>0</v>
      </c>
      <c r="G28" s="110">
        <f>MB1!F86</f>
        <v>0</v>
      </c>
      <c r="H28" s="110">
        <f>MB1!G86</f>
        <v>0</v>
      </c>
      <c r="I28" s="110">
        <f>MB1!H86</f>
        <v>0</v>
      </c>
      <c r="J28" s="110">
        <f>MB1!I86</f>
        <v>0</v>
      </c>
      <c r="K28" s="110">
        <f>MB1!J86</f>
        <v>0</v>
      </c>
      <c r="L28" s="110">
        <f>MB1!K86</f>
        <v>0</v>
      </c>
      <c r="M28" s="110">
        <f>MB1!L86</f>
        <v>0</v>
      </c>
      <c r="N28" s="110">
        <f>MB1!M86</f>
        <v>0</v>
      </c>
      <c r="O28" s="110">
        <f>MB1!N86</f>
        <v>0</v>
      </c>
      <c r="P28" s="110">
        <f>MB1!O86</f>
        <v>0</v>
      </c>
      <c r="Q28" s="74"/>
    </row>
    <row r="29" spans="2:17" ht="15.75">
      <c r="B29" s="315" t="s">
        <v>322</v>
      </c>
      <c r="C29" s="316" t="s">
        <v>79</v>
      </c>
      <c r="D29" s="80"/>
      <c r="E29" s="110">
        <f>MB1!D94</f>
        <v>0</v>
      </c>
      <c r="F29" s="110">
        <f>MB1!E94</f>
        <v>0</v>
      </c>
      <c r="G29" s="110">
        <f>MB1!F94</f>
        <v>0</v>
      </c>
      <c r="H29" s="110">
        <f>MB1!G94</f>
        <v>0</v>
      </c>
      <c r="I29" s="110">
        <f>MB1!H94</f>
        <v>0</v>
      </c>
      <c r="J29" s="110">
        <f>MB1!I94</f>
        <v>0</v>
      </c>
      <c r="K29" s="110">
        <f>MB1!J94</f>
        <v>0</v>
      </c>
      <c r="L29" s="110">
        <f>MB1!K94</f>
        <v>0</v>
      </c>
      <c r="M29" s="110">
        <f>MB1!L94</f>
        <v>0</v>
      </c>
      <c r="N29" s="110">
        <f>MB1!M94</f>
        <v>0</v>
      </c>
      <c r="O29" s="110">
        <f>MB1!N94</f>
        <v>0</v>
      </c>
      <c r="P29" s="110">
        <f>MB1!O94</f>
        <v>0</v>
      </c>
      <c r="Q29" s="74"/>
    </row>
    <row r="30" spans="2:17" ht="15.75">
      <c r="B30" s="79" t="s">
        <v>92</v>
      </c>
      <c r="C30" s="80" t="s">
        <v>79</v>
      </c>
      <c r="D30" s="80"/>
      <c r="E30" s="110">
        <f>MB1!D84</f>
        <v>0</v>
      </c>
      <c r="F30" s="110">
        <f>MB1!E84</f>
        <v>0</v>
      </c>
      <c r="G30" s="110">
        <f>MB1!F84</f>
        <v>0</v>
      </c>
      <c r="H30" s="110">
        <f>MB1!G84</f>
        <v>0</v>
      </c>
      <c r="I30" s="110">
        <f>MB1!H84</f>
        <v>0</v>
      </c>
      <c r="J30" s="110">
        <f>MB1!I84</f>
        <v>0</v>
      </c>
      <c r="K30" s="110">
        <f>MB1!J84</f>
        <v>0</v>
      </c>
      <c r="L30" s="110">
        <f>MB1!K84</f>
        <v>0</v>
      </c>
      <c r="M30" s="110">
        <f>MB1!L84</f>
        <v>0</v>
      </c>
      <c r="N30" s="110">
        <f>MB1!M84</f>
        <v>0</v>
      </c>
      <c r="O30" s="110">
        <f>MB1!N84</f>
        <v>0</v>
      </c>
      <c r="P30" s="110">
        <f>MB1!O84</f>
        <v>0</v>
      </c>
      <c r="Q30" s="74"/>
    </row>
    <row r="31" spans="2:17" ht="15.75">
      <c r="B31" s="79" t="s">
        <v>93</v>
      </c>
      <c r="C31" s="80" t="s">
        <v>79</v>
      </c>
      <c r="D31" s="80"/>
      <c r="E31" s="110">
        <f>MB1!D92</f>
        <v>0</v>
      </c>
      <c r="F31" s="110">
        <f>MB1!E92</f>
        <v>0</v>
      </c>
      <c r="G31" s="110">
        <f>MB1!F92</f>
        <v>0</v>
      </c>
      <c r="H31" s="110">
        <f>MB1!G92</f>
        <v>0</v>
      </c>
      <c r="I31" s="110">
        <f>MB1!H92</f>
        <v>0</v>
      </c>
      <c r="J31" s="110">
        <f>MB1!I92</f>
        <v>0</v>
      </c>
      <c r="K31" s="110">
        <f>MB1!J92</f>
        <v>0</v>
      </c>
      <c r="L31" s="110">
        <f>MB1!K92</f>
        <v>0</v>
      </c>
      <c r="M31" s="110">
        <f>MB1!L92</f>
        <v>0</v>
      </c>
      <c r="N31" s="110">
        <f>MB1!M92</f>
        <v>0</v>
      </c>
      <c r="O31" s="110">
        <f>MB1!N92</f>
        <v>0</v>
      </c>
      <c r="P31" s="110">
        <f>MB1!O92</f>
        <v>0</v>
      </c>
      <c r="Q31" s="74"/>
    </row>
    <row r="32" spans="2:17" ht="15.75">
      <c r="B32" s="315" t="s">
        <v>323</v>
      </c>
      <c r="C32" s="316" t="s">
        <v>79</v>
      </c>
      <c r="D32" s="80"/>
      <c r="E32" s="110">
        <f>MB1!D99</f>
        <v>0</v>
      </c>
      <c r="F32" s="110">
        <f>MB1!E99</f>
        <v>0</v>
      </c>
      <c r="G32" s="110">
        <f>MB1!F99</f>
        <v>0</v>
      </c>
      <c r="H32" s="110">
        <f>MB1!G99</f>
        <v>0</v>
      </c>
      <c r="I32" s="110">
        <f>MB1!H99</f>
        <v>0</v>
      </c>
      <c r="J32" s="110">
        <f>MB1!I99</f>
        <v>0</v>
      </c>
      <c r="K32" s="110">
        <f>MB1!J99</f>
        <v>0</v>
      </c>
      <c r="L32" s="110">
        <f>MB1!K99</f>
        <v>0</v>
      </c>
      <c r="M32" s="110">
        <f>MB1!L99</f>
        <v>0</v>
      </c>
      <c r="N32" s="110">
        <f>MB1!M99</f>
        <v>0</v>
      </c>
      <c r="O32" s="110">
        <f>MB1!N99</f>
        <v>0</v>
      </c>
      <c r="P32" s="110">
        <f>MB1!O99</f>
        <v>0</v>
      </c>
      <c r="Q32" s="74"/>
    </row>
    <row r="33" spans="2:17" ht="15.75">
      <c r="B33" s="79"/>
      <c r="C33" s="80"/>
      <c r="D33" s="80"/>
      <c r="E33" s="75"/>
      <c r="F33" s="74"/>
      <c r="G33" s="74"/>
      <c r="H33" s="74"/>
      <c r="I33" s="74"/>
      <c r="J33" s="74"/>
      <c r="K33" s="81"/>
      <c r="L33" s="81"/>
      <c r="M33" s="81"/>
      <c r="N33" s="81"/>
      <c r="O33" s="81"/>
      <c r="P33" s="81"/>
      <c r="Q33" s="74"/>
    </row>
    <row r="34" spans="2:17" ht="15.75">
      <c r="B34" s="65" t="s">
        <v>95</v>
      </c>
      <c r="C34" s="87"/>
      <c r="D34" s="87"/>
      <c r="E34" s="75"/>
      <c r="F34" s="74"/>
      <c r="G34" s="74"/>
      <c r="H34" s="74"/>
      <c r="I34" s="74"/>
      <c r="J34" s="74"/>
      <c r="K34" s="73"/>
      <c r="L34" s="73"/>
      <c r="M34" s="73"/>
      <c r="N34" s="73"/>
      <c r="O34" s="73"/>
      <c r="P34" s="73"/>
      <c r="Q34" s="74"/>
    </row>
    <row r="35" spans="2:17" ht="15.75">
      <c r="B35" s="71" t="s">
        <v>46</v>
      </c>
      <c r="C35" s="72"/>
      <c r="D35" s="72"/>
      <c r="E35" s="75"/>
      <c r="F35" s="74"/>
      <c r="G35" s="74"/>
      <c r="H35" s="74"/>
      <c r="I35" s="74"/>
      <c r="J35" s="74"/>
      <c r="K35" s="73"/>
      <c r="L35" s="73"/>
      <c r="M35" s="73"/>
      <c r="N35" s="73"/>
      <c r="O35" s="73"/>
      <c r="P35" s="73"/>
      <c r="Q35" s="74"/>
    </row>
    <row r="36" spans="2:17" ht="15.75">
      <c r="B36" s="75" t="str">
        <f>MB1!B22</f>
        <v>Full Cream</v>
      </c>
      <c r="C36" s="237" t="s">
        <v>96</v>
      </c>
      <c r="D36" s="360">
        <f>CostRevnuePara!E6</f>
        <v>0</v>
      </c>
      <c r="E36" s="123">
        <f>MB1!D22*E$5*$D36/100</f>
        <v>0</v>
      </c>
      <c r="F36" s="123">
        <f>MB1!E22*F$5*$D36/100</f>
        <v>0</v>
      </c>
      <c r="G36" s="123">
        <f>MB1!F22*G$5*$D36/100</f>
        <v>0</v>
      </c>
      <c r="H36" s="123">
        <f>MB1!G22*H$5*$D36/100</f>
        <v>0</v>
      </c>
      <c r="I36" s="123">
        <f>MB1!H22*I$5*$D36/100</f>
        <v>0</v>
      </c>
      <c r="J36" s="123">
        <f>MB1!I22*J$5*$D36/100</f>
        <v>0</v>
      </c>
      <c r="K36" s="123">
        <f>MB1!J22*K$5*$D36/100</f>
        <v>0</v>
      </c>
      <c r="L36" s="123">
        <f>MB1!K22*L$5*$D36/100</f>
        <v>0</v>
      </c>
      <c r="M36" s="123">
        <f>MB1!L22*M$5*$D36/100</f>
        <v>0</v>
      </c>
      <c r="N36" s="123">
        <f>MB1!M22*N$5*$D36/100</f>
        <v>0</v>
      </c>
      <c r="O36" s="123">
        <f>MB1!N22*O$5*$D36/100</f>
        <v>0</v>
      </c>
      <c r="P36" s="123">
        <f>MB1!O22*P$5*$D36/100</f>
        <v>0</v>
      </c>
      <c r="Q36" s="88">
        <f aca="true" t="shared" si="2" ref="Q36:Q44">SUM(E36:P36)</f>
        <v>0</v>
      </c>
    </row>
    <row r="37" spans="2:17" ht="15.75">
      <c r="B37" s="75" t="str">
        <f>MB1!B23</f>
        <v>Standard</v>
      </c>
      <c r="C37" s="237" t="s">
        <v>96</v>
      </c>
      <c r="D37" s="360">
        <f>CostRevnuePara!E7</f>
        <v>0</v>
      </c>
      <c r="E37" s="123">
        <f>MB1!D23*E$5*$D37/100</f>
        <v>0</v>
      </c>
      <c r="F37" s="123">
        <f>MB1!E23*F$5*$D37/100</f>
        <v>0</v>
      </c>
      <c r="G37" s="123">
        <f>MB1!F23*G$5*$D37/100</f>
        <v>0</v>
      </c>
      <c r="H37" s="123">
        <f>MB1!G23*H$5*$D37/100</f>
        <v>0</v>
      </c>
      <c r="I37" s="123">
        <f>MB1!H23*I$5*$D37/100</f>
        <v>0</v>
      </c>
      <c r="J37" s="123">
        <f>MB1!I23*J$5*$D37/100</f>
        <v>0</v>
      </c>
      <c r="K37" s="123">
        <f>MB1!J23*K$5*$D37/100</f>
        <v>0</v>
      </c>
      <c r="L37" s="123">
        <f>MB1!K23*L$5*$D37/100</f>
        <v>0</v>
      </c>
      <c r="M37" s="123">
        <f>MB1!L23*M$5*$D37/100</f>
        <v>0</v>
      </c>
      <c r="N37" s="123">
        <f>MB1!M23*N$5*$D37/100</f>
        <v>0</v>
      </c>
      <c r="O37" s="123">
        <f>MB1!N23*O$5*$D37/100</f>
        <v>0</v>
      </c>
      <c r="P37" s="123">
        <f>MB1!O23*P$5*$D37/100</f>
        <v>0</v>
      </c>
      <c r="Q37" s="88">
        <f t="shared" si="2"/>
        <v>0</v>
      </c>
    </row>
    <row r="38" spans="2:17" ht="15.75">
      <c r="B38" s="75" t="str">
        <f>MB1!B24</f>
        <v>Toned</v>
      </c>
      <c r="C38" s="237" t="s">
        <v>96</v>
      </c>
      <c r="D38" s="360">
        <f>CostRevnuePara!E8</f>
        <v>0</v>
      </c>
      <c r="E38" s="123">
        <f>MB1!D24*E$5*$D38/100</f>
        <v>0</v>
      </c>
      <c r="F38" s="123">
        <f>MB1!E24*F$5*$D38/100</f>
        <v>0</v>
      </c>
      <c r="G38" s="123">
        <f>MB1!F24*G$5*$D38/100</f>
        <v>0</v>
      </c>
      <c r="H38" s="123">
        <f>MB1!G24*H$5*$D38/100</f>
        <v>0</v>
      </c>
      <c r="I38" s="123">
        <f>MB1!H24*I$5*$D38/100</f>
        <v>0</v>
      </c>
      <c r="J38" s="123">
        <f>MB1!I24*J$5*$D38/100</f>
        <v>0</v>
      </c>
      <c r="K38" s="123">
        <f>MB1!J24*K$5*$D38/100</f>
        <v>0</v>
      </c>
      <c r="L38" s="123">
        <f>MB1!K24*L$5*$D38/100</f>
        <v>0</v>
      </c>
      <c r="M38" s="123">
        <f>MB1!L24*M$5*$D38/100</f>
        <v>0</v>
      </c>
      <c r="N38" s="123">
        <f>MB1!M24*N$5*$D38/100</f>
        <v>0</v>
      </c>
      <c r="O38" s="123">
        <f>MB1!N24*O$5*$D38/100</f>
        <v>0</v>
      </c>
      <c r="P38" s="123">
        <f>MB1!O24*P$5*$D38/100</f>
        <v>0</v>
      </c>
      <c r="Q38" s="88">
        <f t="shared" si="2"/>
        <v>0</v>
      </c>
    </row>
    <row r="39" spans="2:17" ht="15.75">
      <c r="B39" s="75" t="str">
        <f>MB1!B25</f>
        <v>Double toned</v>
      </c>
      <c r="C39" s="237" t="s">
        <v>96</v>
      </c>
      <c r="D39" s="360">
        <f>CostRevnuePara!E9</f>
        <v>0</v>
      </c>
      <c r="E39" s="123">
        <f>MB1!D25*E$5*$D39/100</f>
        <v>0</v>
      </c>
      <c r="F39" s="123">
        <f>MB1!E25*F$5*$D39/100</f>
        <v>0</v>
      </c>
      <c r="G39" s="123">
        <f>MB1!F25*G$5*$D39/100</f>
        <v>0</v>
      </c>
      <c r="H39" s="123">
        <f>MB1!G25*H$5*$D39/100</f>
        <v>0</v>
      </c>
      <c r="I39" s="123">
        <f>MB1!H25*I$5*$D39/100</f>
        <v>0</v>
      </c>
      <c r="J39" s="123">
        <f>MB1!I25*J$5*$D39/100</f>
        <v>0</v>
      </c>
      <c r="K39" s="123">
        <f>MB1!J25*K$5*$D39/100</f>
        <v>0</v>
      </c>
      <c r="L39" s="123">
        <f>MB1!K25*L$5*$D39/100</f>
        <v>0</v>
      </c>
      <c r="M39" s="123">
        <f>MB1!L25*M$5*$D39/100</f>
        <v>0</v>
      </c>
      <c r="N39" s="123">
        <f>MB1!M25*N$5*$D39/100</f>
        <v>0</v>
      </c>
      <c r="O39" s="123">
        <f>MB1!N25*O$5*$D39/100</f>
        <v>0</v>
      </c>
      <c r="P39" s="123">
        <f>MB1!O25*P$5*$D39/100</f>
        <v>0</v>
      </c>
      <c r="Q39" s="88">
        <f t="shared" si="2"/>
        <v>0</v>
      </c>
    </row>
    <row r="40" spans="2:17" ht="15.75">
      <c r="B40" s="75" t="str">
        <f>MB1!B26</f>
        <v>Cow Milk</v>
      </c>
      <c r="C40" s="237" t="s">
        <v>96</v>
      </c>
      <c r="D40" s="360">
        <f>CostRevnuePara!E10</f>
        <v>0</v>
      </c>
      <c r="E40" s="123">
        <f>MB1!D26*E$5*$D40/100</f>
        <v>0</v>
      </c>
      <c r="F40" s="123">
        <f>MB1!E26*F$5*$D40/100</f>
        <v>0</v>
      </c>
      <c r="G40" s="123">
        <f>MB1!F26*G$5*$D40/100</f>
        <v>0</v>
      </c>
      <c r="H40" s="123">
        <f>MB1!G26*H$5*$D40/100</f>
        <v>0</v>
      </c>
      <c r="I40" s="123">
        <f>MB1!H26*I$5*$D40/100</f>
        <v>0</v>
      </c>
      <c r="J40" s="123">
        <f>MB1!I26*J$5*$D40/100</f>
        <v>0</v>
      </c>
      <c r="K40" s="123">
        <f>MB1!J26*K$5*$D40/100</f>
        <v>0</v>
      </c>
      <c r="L40" s="123">
        <f>MB1!K26*L$5*$D40/100</f>
        <v>0</v>
      </c>
      <c r="M40" s="123">
        <f>MB1!L26*M$5*$D40/100</f>
        <v>0</v>
      </c>
      <c r="N40" s="123">
        <f>MB1!M26*N$5*$D40/100</f>
        <v>0</v>
      </c>
      <c r="O40" s="123">
        <f>MB1!N26*O$5*$D40/100</f>
        <v>0</v>
      </c>
      <c r="P40" s="123">
        <f>MB1!O26*P$5*$D40/100</f>
        <v>0</v>
      </c>
      <c r="Q40" s="88">
        <f t="shared" si="2"/>
        <v>0</v>
      </c>
    </row>
    <row r="41" spans="2:17" ht="15.75">
      <c r="B41" s="75" t="str">
        <f>MB1!B27</f>
        <v>Others 1</v>
      </c>
      <c r="C41" s="237" t="s">
        <v>96</v>
      </c>
      <c r="D41" s="360">
        <f>CostRevnuePara!E11</f>
        <v>0</v>
      </c>
      <c r="E41" s="123">
        <f>MB1!D27*E$5*$D41/100</f>
        <v>0</v>
      </c>
      <c r="F41" s="123">
        <f>MB1!E27*F$5*$D41/100</f>
        <v>0</v>
      </c>
      <c r="G41" s="123">
        <f>MB1!F27*G$5*$D41/100</f>
        <v>0</v>
      </c>
      <c r="H41" s="123">
        <f>MB1!G27*H$5*$D41/100</f>
        <v>0</v>
      </c>
      <c r="I41" s="123">
        <f>MB1!H27*I$5*$D41/100</f>
        <v>0</v>
      </c>
      <c r="J41" s="123">
        <f>MB1!I27*J$5*$D41/100</f>
        <v>0</v>
      </c>
      <c r="K41" s="123">
        <f>MB1!J27*K$5*$D41/100</f>
        <v>0</v>
      </c>
      <c r="L41" s="123">
        <f>MB1!K27*L$5*$D41/100</f>
        <v>0</v>
      </c>
      <c r="M41" s="123">
        <f>MB1!L27*M$5*$D41/100</f>
        <v>0</v>
      </c>
      <c r="N41" s="123">
        <f>MB1!M27*N$5*$D41/100</f>
        <v>0</v>
      </c>
      <c r="O41" s="123">
        <f>MB1!N27*O$5*$D41/100</f>
        <v>0</v>
      </c>
      <c r="P41" s="123">
        <f>MB1!O27*P$5*$D41/100</f>
        <v>0</v>
      </c>
      <c r="Q41" s="88">
        <f t="shared" si="2"/>
        <v>0</v>
      </c>
    </row>
    <row r="42" spans="2:17" ht="15.75">
      <c r="B42" s="75" t="str">
        <f>MB1!B28</f>
        <v>Others 2</v>
      </c>
      <c r="C42" s="237" t="s">
        <v>96</v>
      </c>
      <c r="D42" s="360">
        <f>CostRevnuePara!E12</f>
        <v>0</v>
      </c>
      <c r="E42" s="123">
        <f>MB1!D28*E$5*$D42/100</f>
        <v>0</v>
      </c>
      <c r="F42" s="123">
        <f>MB1!E28*F$5*$D42/100</f>
        <v>0</v>
      </c>
      <c r="G42" s="123">
        <f>MB1!F28*G$5*$D42/100</f>
        <v>0</v>
      </c>
      <c r="H42" s="123">
        <f>MB1!G28*H$5*$D42/100</f>
        <v>0</v>
      </c>
      <c r="I42" s="123">
        <f>MB1!H28*I$5*$D42/100</f>
        <v>0</v>
      </c>
      <c r="J42" s="123">
        <f>MB1!I28*J$5*$D42/100</f>
        <v>0</v>
      </c>
      <c r="K42" s="123">
        <f>MB1!J28*K$5*$D42/100</f>
        <v>0</v>
      </c>
      <c r="L42" s="123">
        <f>MB1!K28*L$5*$D42/100</f>
        <v>0</v>
      </c>
      <c r="M42" s="123">
        <f>MB1!L28*M$5*$D42/100</f>
        <v>0</v>
      </c>
      <c r="N42" s="123">
        <f>MB1!M28*N$5*$D42/100</f>
        <v>0</v>
      </c>
      <c r="O42" s="123">
        <f>MB1!N28*O$5*$D42/100</f>
        <v>0</v>
      </c>
      <c r="P42" s="123">
        <f>MB1!O28*P$5*$D42/100</f>
        <v>0</v>
      </c>
      <c r="Q42" s="88">
        <f t="shared" si="2"/>
        <v>0</v>
      </c>
    </row>
    <row r="43" spans="2:17" ht="15.75">
      <c r="B43" s="75" t="str">
        <f>MB1!B29</f>
        <v>Others 3</v>
      </c>
      <c r="C43" s="237" t="s">
        <v>96</v>
      </c>
      <c r="D43" s="360">
        <f>CostRevnuePara!E13</f>
        <v>0</v>
      </c>
      <c r="E43" s="123">
        <f>MB1!D29*E$5*$D43/100</f>
        <v>0</v>
      </c>
      <c r="F43" s="123">
        <f>MB1!E29*F$5*$D43/100</f>
        <v>0</v>
      </c>
      <c r="G43" s="123">
        <f>MB1!F29*G$5*$D43/100</f>
        <v>0</v>
      </c>
      <c r="H43" s="123">
        <f>MB1!G29*H$5*$D43/100</f>
        <v>0</v>
      </c>
      <c r="I43" s="123">
        <f>MB1!H29*I$5*$D43/100</f>
        <v>0</v>
      </c>
      <c r="J43" s="123">
        <f>MB1!I29*J$5*$D43/100</f>
        <v>0</v>
      </c>
      <c r="K43" s="123">
        <f>MB1!J29*K$5*$D43/100</f>
        <v>0</v>
      </c>
      <c r="L43" s="123">
        <f>MB1!K29*L$5*$D43/100</f>
        <v>0</v>
      </c>
      <c r="M43" s="123">
        <f>MB1!L29*M$5*$D43/100</f>
        <v>0</v>
      </c>
      <c r="N43" s="123">
        <f>MB1!M29*N$5*$D43/100</f>
        <v>0</v>
      </c>
      <c r="O43" s="123">
        <f>MB1!N29*O$5*$D43/100</f>
        <v>0</v>
      </c>
      <c r="P43" s="123">
        <f>MB1!O29*P$5*$D43/100</f>
        <v>0</v>
      </c>
      <c r="Q43" s="88">
        <f t="shared" si="2"/>
        <v>0</v>
      </c>
    </row>
    <row r="44" spans="2:17" ht="15.75">
      <c r="B44" s="75" t="str">
        <f>MB1!B30</f>
        <v>Bulk</v>
      </c>
      <c r="C44" s="237" t="s">
        <v>96</v>
      </c>
      <c r="D44" s="360">
        <f>CostRevnuePara!E14</f>
        <v>0</v>
      </c>
      <c r="E44" s="123">
        <f>MB1!D30*E$5*$D44/100</f>
        <v>0</v>
      </c>
      <c r="F44" s="123">
        <f>MB1!E30*F$5*$D44/100</f>
        <v>0</v>
      </c>
      <c r="G44" s="123">
        <f>MB1!F30*G$5*$D44/100</f>
        <v>0</v>
      </c>
      <c r="H44" s="123">
        <f>MB1!G30*H$5*$D44/100</f>
        <v>0</v>
      </c>
      <c r="I44" s="123">
        <f>MB1!H30*I$5*$D44/100</f>
        <v>0</v>
      </c>
      <c r="J44" s="123">
        <f>MB1!I30*J$5*$D44/100</f>
        <v>0</v>
      </c>
      <c r="K44" s="123">
        <f>MB1!J30*K$5*$D44/100</f>
        <v>0</v>
      </c>
      <c r="L44" s="123">
        <f>MB1!K30*L$5*$D44/100</f>
        <v>0</v>
      </c>
      <c r="M44" s="123">
        <f>MB1!L30*M$5*$D44/100</f>
        <v>0</v>
      </c>
      <c r="N44" s="123">
        <f>MB1!M30*N$5*$D44/100</f>
        <v>0</v>
      </c>
      <c r="O44" s="123">
        <f>MB1!N30*O$5*$D44/100</f>
        <v>0</v>
      </c>
      <c r="P44" s="123">
        <f>MB1!O30*P$5*$D44/100</f>
        <v>0</v>
      </c>
      <c r="Q44" s="88">
        <f t="shared" si="2"/>
        <v>0</v>
      </c>
    </row>
    <row r="45" spans="2:17" ht="15.75">
      <c r="B45" s="85" t="s">
        <v>94</v>
      </c>
      <c r="C45" s="86"/>
      <c r="D45" s="361"/>
      <c r="E45" s="78">
        <f aca="true" t="shared" si="3" ref="E45:Q45">SUM(E36:E44)</f>
        <v>0</v>
      </c>
      <c r="F45" s="78">
        <f t="shared" si="3"/>
        <v>0</v>
      </c>
      <c r="G45" s="78">
        <f t="shared" si="3"/>
        <v>0</v>
      </c>
      <c r="H45" s="78">
        <f t="shared" si="3"/>
        <v>0</v>
      </c>
      <c r="I45" s="78">
        <f t="shared" si="3"/>
        <v>0</v>
      </c>
      <c r="J45" s="78">
        <f t="shared" si="3"/>
        <v>0</v>
      </c>
      <c r="K45" s="78">
        <f t="shared" si="3"/>
        <v>0</v>
      </c>
      <c r="L45" s="78">
        <f t="shared" si="3"/>
        <v>0</v>
      </c>
      <c r="M45" s="78">
        <f t="shared" si="3"/>
        <v>0</v>
      </c>
      <c r="N45" s="78">
        <f t="shared" si="3"/>
        <v>0</v>
      </c>
      <c r="O45" s="78">
        <f t="shared" si="3"/>
        <v>0</v>
      </c>
      <c r="P45" s="78">
        <f t="shared" si="3"/>
        <v>0</v>
      </c>
      <c r="Q45" s="78">
        <f t="shared" si="3"/>
        <v>0</v>
      </c>
    </row>
    <row r="46" spans="2:17" ht="15.75">
      <c r="B46" s="79"/>
      <c r="C46" s="80"/>
      <c r="D46" s="362"/>
      <c r="E46" s="75"/>
      <c r="F46" s="74"/>
      <c r="G46" s="74"/>
      <c r="H46" s="74"/>
      <c r="I46" s="74"/>
      <c r="J46" s="74"/>
      <c r="K46" s="73"/>
      <c r="L46" s="73"/>
      <c r="M46" s="73"/>
      <c r="N46" s="73"/>
      <c r="O46" s="73"/>
      <c r="P46" s="73"/>
      <c r="Q46" s="74"/>
    </row>
    <row r="47" spans="2:17" ht="15.75">
      <c r="B47" s="64" t="str">
        <f>MB1!B39</f>
        <v>Butter Milk</v>
      </c>
      <c r="C47" s="237" t="s">
        <v>96</v>
      </c>
      <c r="D47" s="360">
        <f>CostRevnuePara!E15</f>
        <v>0</v>
      </c>
      <c r="E47" s="112">
        <f>MB1!D39*$D47/100</f>
        <v>0</v>
      </c>
      <c r="F47" s="112">
        <f>MB1!E39*$D47/100</f>
        <v>0</v>
      </c>
      <c r="G47" s="112">
        <f>MB1!F39*$D47/100</f>
        <v>0</v>
      </c>
      <c r="H47" s="112">
        <f>MB1!G39*$D47/100</f>
        <v>0</v>
      </c>
      <c r="I47" s="112">
        <f>MB1!H39*$D47/100</f>
        <v>0</v>
      </c>
      <c r="J47" s="112">
        <f>MB1!I39*$D47/100</f>
        <v>0</v>
      </c>
      <c r="K47" s="112">
        <f>MB1!J39*$D47/100</f>
        <v>0</v>
      </c>
      <c r="L47" s="112">
        <f>MB1!K39*$D47/100</f>
        <v>0</v>
      </c>
      <c r="M47" s="112">
        <f>MB1!L39*$D47/100</f>
        <v>0</v>
      </c>
      <c r="N47" s="112">
        <f>MB1!M39*$D47/100</f>
        <v>0</v>
      </c>
      <c r="O47" s="112">
        <f>MB1!N39*$D47/100</f>
        <v>0</v>
      </c>
      <c r="P47" s="112">
        <f>MB1!O39*$D47/100</f>
        <v>0</v>
      </c>
      <c r="Q47" s="88">
        <f aca="true" t="shared" si="4" ref="Q47:Q64">SUM(E47:P47)</f>
        <v>0</v>
      </c>
    </row>
    <row r="48" spans="2:17" ht="15.75">
      <c r="B48" s="64" t="str">
        <f>MB1!B40</f>
        <v>Lassi</v>
      </c>
      <c r="C48" s="237" t="s">
        <v>96</v>
      </c>
      <c r="D48" s="360">
        <f>CostRevnuePara!E16</f>
        <v>0</v>
      </c>
      <c r="E48" s="112">
        <f>MB1!D40*$D48/100</f>
        <v>0</v>
      </c>
      <c r="F48" s="112">
        <f>MB1!E40*$D48/100</f>
        <v>0</v>
      </c>
      <c r="G48" s="112">
        <f>MB1!F40*$D48/100</f>
        <v>0</v>
      </c>
      <c r="H48" s="112">
        <f>MB1!G40*$D48/100</f>
        <v>0</v>
      </c>
      <c r="I48" s="112">
        <f>MB1!H40*$D48/100</f>
        <v>0</v>
      </c>
      <c r="J48" s="112">
        <f>MB1!I40*$D48/100</f>
        <v>0</v>
      </c>
      <c r="K48" s="112">
        <f>MB1!J40*$D48/100</f>
        <v>0</v>
      </c>
      <c r="L48" s="112">
        <f>MB1!K40*$D48/100</f>
        <v>0</v>
      </c>
      <c r="M48" s="112">
        <f>MB1!L40*$D48/100</f>
        <v>0</v>
      </c>
      <c r="N48" s="112">
        <f>MB1!M40*$D48/100</f>
        <v>0</v>
      </c>
      <c r="O48" s="112">
        <f>MB1!N40*$D48/100</f>
        <v>0</v>
      </c>
      <c r="P48" s="112">
        <f>MB1!O40*$D48/100</f>
        <v>0</v>
      </c>
      <c r="Q48" s="88">
        <f t="shared" si="4"/>
        <v>0</v>
      </c>
    </row>
    <row r="49" spans="2:17" ht="15.75">
      <c r="B49" s="64" t="str">
        <f>MB1!B41</f>
        <v>Flavoured Milk</v>
      </c>
      <c r="C49" s="237" t="s">
        <v>96</v>
      </c>
      <c r="D49" s="360">
        <f>CostRevnuePara!E17</f>
        <v>0</v>
      </c>
      <c r="E49" s="112">
        <f>MB1!D41*$D49/100</f>
        <v>0</v>
      </c>
      <c r="F49" s="112">
        <f>MB1!E41*$D49/100</f>
        <v>0</v>
      </c>
      <c r="G49" s="112">
        <f>MB1!F41*$D49/100</f>
        <v>0</v>
      </c>
      <c r="H49" s="112">
        <f>MB1!G41*$D49/100</f>
        <v>0</v>
      </c>
      <c r="I49" s="112">
        <f>MB1!H41*$D49/100</f>
        <v>0</v>
      </c>
      <c r="J49" s="112">
        <f>MB1!I41*$D49/100</f>
        <v>0</v>
      </c>
      <c r="K49" s="112">
        <f>MB1!J41*$D49/100</f>
        <v>0</v>
      </c>
      <c r="L49" s="112">
        <f>MB1!K41*$D49/100</f>
        <v>0</v>
      </c>
      <c r="M49" s="112">
        <f>MB1!L41*$D49/100</f>
        <v>0</v>
      </c>
      <c r="N49" s="112">
        <f>MB1!M41*$D49/100</f>
        <v>0</v>
      </c>
      <c r="O49" s="112">
        <f>MB1!N41*$D49/100</f>
        <v>0</v>
      </c>
      <c r="P49" s="112">
        <f>MB1!O41*$D49/100</f>
        <v>0</v>
      </c>
      <c r="Q49" s="88">
        <f t="shared" si="4"/>
        <v>0</v>
      </c>
    </row>
    <row r="50" spans="2:17" ht="15.75">
      <c r="B50" s="64" t="str">
        <f>MB1!B42</f>
        <v>Curd/Dahi</v>
      </c>
      <c r="C50" s="208" t="s">
        <v>127</v>
      </c>
      <c r="D50" s="360">
        <f>CostRevnuePara!E18</f>
        <v>0</v>
      </c>
      <c r="E50" s="112">
        <f>MB1!D42*$D50/100</f>
        <v>0</v>
      </c>
      <c r="F50" s="112">
        <f>MB1!E42*$D50/100</f>
        <v>0</v>
      </c>
      <c r="G50" s="112">
        <f>MB1!F42*$D50/100</f>
        <v>0</v>
      </c>
      <c r="H50" s="112">
        <f>MB1!G42*$D50/100</f>
        <v>0</v>
      </c>
      <c r="I50" s="112">
        <f>MB1!H42*$D50/100</f>
        <v>0</v>
      </c>
      <c r="J50" s="112">
        <f>MB1!I42*$D50/100</f>
        <v>0</v>
      </c>
      <c r="K50" s="112">
        <f>MB1!J42*$D50/100</f>
        <v>0</v>
      </c>
      <c r="L50" s="112">
        <f>MB1!K42*$D50/100</f>
        <v>0</v>
      </c>
      <c r="M50" s="112">
        <f>MB1!L42*$D50/100</f>
        <v>0</v>
      </c>
      <c r="N50" s="112">
        <f>MB1!M42*$D50/100</f>
        <v>0</v>
      </c>
      <c r="O50" s="112">
        <f>MB1!N42*$D50/100</f>
        <v>0</v>
      </c>
      <c r="P50" s="112">
        <f>MB1!O42*$D50/100</f>
        <v>0</v>
      </c>
      <c r="Q50" s="88">
        <f t="shared" si="4"/>
        <v>0</v>
      </c>
    </row>
    <row r="51" spans="2:17" ht="15.75">
      <c r="B51" s="64" t="str">
        <f>MB1!B43</f>
        <v>Peda</v>
      </c>
      <c r="C51" s="208" t="s">
        <v>127</v>
      </c>
      <c r="D51" s="360">
        <f>CostRevnuePara!E19</f>
        <v>0</v>
      </c>
      <c r="E51" s="112">
        <f>MB1!D43*$D51/100</f>
        <v>0</v>
      </c>
      <c r="F51" s="112">
        <f>MB1!E43*$D51/100</f>
        <v>0</v>
      </c>
      <c r="G51" s="112">
        <f>MB1!F43*$D51/100</f>
        <v>0</v>
      </c>
      <c r="H51" s="112">
        <f>MB1!G43*$D51/100</f>
        <v>0</v>
      </c>
      <c r="I51" s="112">
        <f>MB1!H43*$D51/100</f>
        <v>0</v>
      </c>
      <c r="J51" s="112">
        <f>MB1!I43*$D51/100</f>
        <v>0</v>
      </c>
      <c r="K51" s="112">
        <f>MB1!J43*$D51/100</f>
        <v>0</v>
      </c>
      <c r="L51" s="112">
        <f>MB1!K43*$D51/100</f>
        <v>0</v>
      </c>
      <c r="M51" s="112">
        <f>MB1!L43*$D51/100</f>
        <v>0</v>
      </c>
      <c r="N51" s="112">
        <f>MB1!M43*$D51/100</f>
        <v>0</v>
      </c>
      <c r="O51" s="112">
        <f>MB1!N43*$D51/100</f>
        <v>0</v>
      </c>
      <c r="P51" s="112">
        <f>MB1!O43*$D51/100</f>
        <v>0</v>
      </c>
      <c r="Q51" s="88">
        <f t="shared" si="4"/>
        <v>0</v>
      </c>
    </row>
    <row r="52" spans="2:17" ht="15.75">
      <c r="B52" s="64" t="str">
        <f>MB1!B44</f>
        <v>Paneer</v>
      </c>
      <c r="C52" s="208" t="s">
        <v>127</v>
      </c>
      <c r="D52" s="360">
        <f>CostRevnuePara!E20</f>
        <v>0</v>
      </c>
      <c r="E52" s="112">
        <f>MB1!D44*$D52/100</f>
        <v>0</v>
      </c>
      <c r="F52" s="112">
        <f>MB1!E44*$D52/100</f>
        <v>0</v>
      </c>
      <c r="G52" s="112">
        <f>MB1!F44*$D52/100</f>
        <v>0</v>
      </c>
      <c r="H52" s="112">
        <f>MB1!G44*$D52/100</f>
        <v>0</v>
      </c>
      <c r="I52" s="112">
        <f>MB1!H44*$D52/100</f>
        <v>0</v>
      </c>
      <c r="J52" s="112">
        <f>MB1!I44*$D52/100</f>
        <v>0</v>
      </c>
      <c r="K52" s="112">
        <f>MB1!J44*$D52/100</f>
        <v>0</v>
      </c>
      <c r="L52" s="112">
        <f>MB1!K44*$D52/100</f>
        <v>0</v>
      </c>
      <c r="M52" s="112">
        <f>MB1!L44*$D52/100</f>
        <v>0</v>
      </c>
      <c r="N52" s="112">
        <f>MB1!M44*$D52/100</f>
        <v>0</v>
      </c>
      <c r="O52" s="112">
        <f>MB1!N44*$D52/100</f>
        <v>0</v>
      </c>
      <c r="P52" s="112">
        <f>MB1!O44*$D52/100</f>
        <v>0</v>
      </c>
      <c r="Q52" s="88">
        <f t="shared" si="4"/>
        <v>0</v>
      </c>
    </row>
    <row r="53" spans="2:17" ht="15.75">
      <c r="B53" s="64" t="str">
        <f>MB1!B45</f>
        <v>Mysore Pak</v>
      </c>
      <c r="C53" s="208" t="s">
        <v>127</v>
      </c>
      <c r="D53" s="360">
        <f>CostRevnuePara!E21</f>
        <v>0</v>
      </c>
      <c r="E53" s="112">
        <f>MB1!D45*$D53/100</f>
        <v>0</v>
      </c>
      <c r="F53" s="112">
        <f>MB1!E45*$D53/100</f>
        <v>0</v>
      </c>
      <c r="G53" s="112">
        <f>MB1!F45*$D53/100</f>
        <v>0</v>
      </c>
      <c r="H53" s="112">
        <f>MB1!G45*$D53/100</f>
        <v>0</v>
      </c>
      <c r="I53" s="112">
        <f>MB1!H45*$D53/100</f>
        <v>0</v>
      </c>
      <c r="J53" s="112">
        <f>MB1!I45*$D53/100</f>
        <v>0</v>
      </c>
      <c r="K53" s="112">
        <f>MB1!J45*$D53/100</f>
        <v>0</v>
      </c>
      <c r="L53" s="112">
        <f>MB1!K45*$D53/100</f>
        <v>0</v>
      </c>
      <c r="M53" s="112">
        <f>MB1!L45*$D53/100</f>
        <v>0</v>
      </c>
      <c r="N53" s="112">
        <f>MB1!M45*$D53/100</f>
        <v>0</v>
      </c>
      <c r="O53" s="112">
        <f>MB1!N45*$D53/100</f>
        <v>0</v>
      </c>
      <c r="P53" s="112">
        <f>MB1!O45*$D53/100</f>
        <v>0</v>
      </c>
      <c r="Q53" s="88">
        <f t="shared" si="4"/>
        <v>0</v>
      </c>
    </row>
    <row r="54" spans="2:17" ht="15.75">
      <c r="B54" s="64" t="str">
        <f>MB1!B46</f>
        <v>Khoa</v>
      </c>
      <c r="C54" s="208" t="s">
        <v>127</v>
      </c>
      <c r="D54" s="360">
        <f>CostRevnuePara!E22</f>
        <v>0</v>
      </c>
      <c r="E54" s="112">
        <f>MB1!D46*$D54/100</f>
        <v>0</v>
      </c>
      <c r="F54" s="112">
        <f>MB1!E46*$D54/100</f>
        <v>0</v>
      </c>
      <c r="G54" s="112">
        <f>MB1!F46*$D54/100</f>
        <v>0</v>
      </c>
      <c r="H54" s="112">
        <f>MB1!G46*$D54/100</f>
        <v>0</v>
      </c>
      <c r="I54" s="112">
        <f>MB1!H46*$D54/100</f>
        <v>0</v>
      </c>
      <c r="J54" s="112">
        <f>MB1!I46*$D54/100</f>
        <v>0</v>
      </c>
      <c r="K54" s="112">
        <f>MB1!J46*$D54/100</f>
        <v>0</v>
      </c>
      <c r="L54" s="112">
        <f>MB1!K46*$D54/100</f>
        <v>0</v>
      </c>
      <c r="M54" s="112">
        <f>MB1!L46*$D54/100</f>
        <v>0</v>
      </c>
      <c r="N54" s="112">
        <f>MB1!M46*$D54/100</f>
        <v>0</v>
      </c>
      <c r="O54" s="112">
        <f>MB1!N46*$D54/100</f>
        <v>0</v>
      </c>
      <c r="P54" s="112">
        <f>MB1!O46*$D54/100</f>
        <v>0</v>
      </c>
      <c r="Q54" s="88">
        <f t="shared" si="4"/>
        <v>0</v>
      </c>
    </row>
    <row r="55" spans="2:17" ht="15.75">
      <c r="B55" s="64" t="str">
        <f>MB1!B47</f>
        <v>Cashew Burfi</v>
      </c>
      <c r="C55" s="208" t="s">
        <v>127</v>
      </c>
      <c r="D55" s="360">
        <f>CostRevnuePara!E23</f>
        <v>0</v>
      </c>
      <c r="E55" s="112">
        <f>MB1!D47*$D55/100</f>
        <v>0</v>
      </c>
      <c r="F55" s="112">
        <f>MB1!E47*$D55/100</f>
        <v>0</v>
      </c>
      <c r="G55" s="112">
        <f>MB1!F47*$D55/100</f>
        <v>0</v>
      </c>
      <c r="H55" s="112">
        <f>MB1!G47*$D55/100</f>
        <v>0</v>
      </c>
      <c r="I55" s="112">
        <f>MB1!H47*$D55/100</f>
        <v>0</v>
      </c>
      <c r="J55" s="112">
        <f>MB1!I47*$D55/100</f>
        <v>0</v>
      </c>
      <c r="K55" s="112">
        <f>MB1!J47*$D55/100</f>
        <v>0</v>
      </c>
      <c r="L55" s="112">
        <f>MB1!K47*$D55/100</f>
        <v>0</v>
      </c>
      <c r="M55" s="112">
        <f>MB1!L47*$D55/100</f>
        <v>0</v>
      </c>
      <c r="N55" s="112">
        <f>MB1!M47*$D55/100</f>
        <v>0</v>
      </c>
      <c r="O55" s="112">
        <f>MB1!N47*$D55/100</f>
        <v>0</v>
      </c>
      <c r="P55" s="112">
        <f>MB1!O47*$D55/100</f>
        <v>0</v>
      </c>
      <c r="Q55" s="88">
        <f t="shared" si="4"/>
        <v>0</v>
      </c>
    </row>
    <row r="56" spans="2:17" ht="15.75">
      <c r="B56" s="64" t="str">
        <f>MB1!B48</f>
        <v>Shirkand</v>
      </c>
      <c r="C56" s="208" t="s">
        <v>127</v>
      </c>
      <c r="D56" s="360">
        <f>CostRevnuePara!E24</f>
        <v>0</v>
      </c>
      <c r="E56" s="112">
        <f>MB1!D48*$D56/100</f>
        <v>0</v>
      </c>
      <c r="F56" s="112">
        <f>MB1!E48*$D56/100</f>
        <v>0</v>
      </c>
      <c r="G56" s="112">
        <f>MB1!F48*$D56/100</f>
        <v>0</v>
      </c>
      <c r="H56" s="112">
        <f>MB1!G48*$D56/100</f>
        <v>0</v>
      </c>
      <c r="I56" s="112">
        <f>MB1!H48*$D56/100</f>
        <v>0</v>
      </c>
      <c r="J56" s="112">
        <f>MB1!I48*$D56/100</f>
        <v>0</v>
      </c>
      <c r="K56" s="112">
        <f>MB1!J48*$D56/100</f>
        <v>0</v>
      </c>
      <c r="L56" s="112">
        <f>MB1!K48*$D56/100</f>
        <v>0</v>
      </c>
      <c r="M56" s="112">
        <f>MB1!L48*$D56/100</f>
        <v>0</v>
      </c>
      <c r="N56" s="112">
        <f>MB1!M48*$D56/100</f>
        <v>0</v>
      </c>
      <c r="O56" s="112">
        <f>MB1!N48*$D56/100</f>
        <v>0</v>
      </c>
      <c r="P56" s="112">
        <f>MB1!O48*$D56/100</f>
        <v>0</v>
      </c>
      <c r="Q56" s="88">
        <f t="shared" si="4"/>
        <v>0</v>
      </c>
    </row>
    <row r="57" spans="2:17" ht="15.75">
      <c r="B57" s="64" t="str">
        <f>MB1!B49</f>
        <v>Cheese</v>
      </c>
      <c r="C57" s="208" t="s">
        <v>127</v>
      </c>
      <c r="D57" s="360">
        <f>CostRevnuePara!E25</f>
        <v>0</v>
      </c>
      <c r="E57" s="112">
        <f>MB1!D49*$D57/100</f>
        <v>0</v>
      </c>
      <c r="F57" s="112">
        <f>MB1!E49*$D57/100</f>
        <v>0</v>
      </c>
      <c r="G57" s="112">
        <f>MB1!F49*$D57/100</f>
        <v>0</v>
      </c>
      <c r="H57" s="112">
        <f>MB1!G49*$D57/100</f>
        <v>0</v>
      </c>
      <c r="I57" s="112">
        <f>MB1!H49*$D57/100</f>
        <v>0</v>
      </c>
      <c r="J57" s="112">
        <f>MB1!I49*$D57/100</f>
        <v>0</v>
      </c>
      <c r="K57" s="112">
        <f>MB1!J49*$D57/100</f>
        <v>0</v>
      </c>
      <c r="L57" s="112">
        <f>MB1!K49*$D57/100</f>
        <v>0</v>
      </c>
      <c r="M57" s="112">
        <f>MB1!L49*$D57/100</f>
        <v>0</v>
      </c>
      <c r="N57" s="112">
        <f>MB1!M49*$D57/100</f>
        <v>0</v>
      </c>
      <c r="O57" s="112">
        <f>MB1!N49*$D57/100</f>
        <v>0</v>
      </c>
      <c r="P57" s="112">
        <f>MB1!O49*$D57/100</f>
        <v>0</v>
      </c>
      <c r="Q57" s="88">
        <f t="shared" si="4"/>
        <v>0</v>
      </c>
    </row>
    <row r="58" spans="2:17" ht="15.75">
      <c r="B58" s="64" t="str">
        <f>MB1!B50</f>
        <v>Ghee Retail</v>
      </c>
      <c r="C58" s="208" t="s">
        <v>127</v>
      </c>
      <c r="D58" s="360">
        <f>CostRevnuePara!E26</f>
        <v>0</v>
      </c>
      <c r="E58" s="112">
        <f>MB1!D50*$D58/100</f>
        <v>0</v>
      </c>
      <c r="F58" s="112">
        <f>MB1!E50*$D58/100</f>
        <v>0</v>
      </c>
      <c r="G58" s="112">
        <f>MB1!F50*$D58/100</f>
        <v>0</v>
      </c>
      <c r="H58" s="112">
        <f>MB1!G50*$D58/100</f>
        <v>0</v>
      </c>
      <c r="I58" s="112">
        <f>MB1!H50*$D58/100</f>
        <v>0</v>
      </c>
      <c r="J58" s="112">
        <f>MB1!I50*$D58/100</f>
        <v>0</v>
      </c>
      <c r="K58" s="112">
        <f>MB1!J50*$D58/100</f>
        <v>0</v>
      </c>
      <c r="L58" s="112">
        <f>MB1!K50*$D58/100</f>
        <v>0</v>
      </c>
      <c r="M58" s="112">
        <f>MB1!L50*$D58/100</f>
        <v>0</v>
      </c>
      <c r="N58" s="112">
        <f>MB1!M50*$D58/100</f>
        <v>0</v>
      </c>
      <c r="O58" s="112">
        <f>MB1!N50*$D58/100</f>
        <v>0</v>
      </c>
      <c r="P58" s="112">
        <f>MB1!O50*$D58/100</f>
        <v>0</v>
      </c>
      <c r="Q58" s="88">
        <f t="shared" si="4"/>
        <v>0</v>
      </c>
    </row>
    <row r="59" spans="2:17" ht="15.75">
      <c r="B59" s="64" t="str">
        <f>MB1!B51</f>
        <v>ice cream</v>
      </c>
      <c r="C59" s="208" t="s">
        <v>127</v>
      </c>
      <c r="D59" s="360">
        <f>CostRevnuePara!E27</f>
        <v>0</v>
      </c>
      <c r="E59" s="112">
        <f>MB1!D51*$D59/100</f>
        <v>0</v>
      </c>
      <c r="F59" s="112">
        <f>MB1!E51*$D59/100</f>
        <v>0</v>
      </c>
      <c r="G59" s="112">
        <f>MB1!F51*$D59/100</f>
        <v>0</v>
      </c>
      <c r="H59" s="112">
        <f>MB1!G51*$D59/100</f>
        <v>0</v>
      </c>
      <c r="I59" s="112">
        <f>MB1!H51*$D59/100</f>
        <v>0</v>
      </c>
      <c r="J59" s="112">
        <f>MB1!I51*$D59/100</f>
        <v>0</v>
      </c>
      <c r="K59" s="112">
        <f>MB1!J51*$D59/100</f>
        <v>0</v>
      </c>
      <c r="L59" s="112">
        <f>MB1!K51*$D59/100</f>
        <v>0</v>
      </c>
      <c r="M59" s="112">
        <f>MB1!L51*$D59/100</f>
        <v>0</v>
      </c>
      <c r="N59" s="112">
        <f>MB1!M51*$D59/100</f>
        <v>0</v>
      </c>
      <c r="O59" s="112">
        <f>MB1!N51*$D59/100</f>
        <v>0</v>
      </c>
      <c r="P59" s="112">
        <f>MB1!O51*$D59/100</f>
        <v>0</v>
      </c>
      <c r="Q59" s="88">
        <f t="shared" si="4"/>
        <v>0</v>
      </c>
    </row>
    <row r="60" spans="2:17" ht="15.75">
      <c r="B60" s="64" t="str">
        <f>MB1!B52</f>
        <v>Other 1</v>
      </c>
      <c r="C60" s="208" t="s">
        <v>127</v>
      </c>
      <c r="D60" s="360">
        <f>CostRevnuePara!E28</f>
        <v>0</v>
      </c>
      <c r="E60" s="112">
        <f>MB1!D52*$D60/100</f>
        <v>0</v>
      </c>
      <c r="F60" s="112">
        <f>MB1!E52*$D60/100</f>
        <v>0</v>
      </c>
      <c r="G60" s="112">
        <f>MB1!F52*$D60/100</f>
        <v>0</v>
      </c>
      <c r="H60" s="112">
        <f>MB1!G52*$D60/100</f>
        <v>0</v>
      </c>
      <c r="I60" s="112">
        <f>MB1!H52*$D60/100</f>
        <v>0</v>
      </c>
      <c r="J60" s="112">
        <f>MB1!I52*$D60/100</f>
        <v>0</v>
      </c>
      <c r="K60" s="112">
        <f>MB1!J52*$D60/100</f>
        <v>0</v>
      </c>
      <c r="L60" s="112">
        <f>MB1!K52*$D60/100</f>
        <v>0</v>
      </c>
      <c r="M60" s="112">
        <f>MB1!L52*$D60/100</f>
        <v>0</v>
      </c>
      <c r="N60" s="112">
        <f>MB1!M52*$D60/100</f>
        <v>0</v>
      </c>
      <c r="O60" s="112">
        <f>MB1!N52*$D60/100</f>
        <v>0</v>
      </c>
      <c r="P60" s="112">
        <f>MB1!O52*$D60/100</f>
        <v>0</v>
      </c>
      <c r="Q60" s="88">
        <f t="shared" si="4"/>
        <v>0</v>
      </c>
    </row>
    <row r="61" spans="2:17" ht="15.75">
      <c r="B61" s="64" t="str">
        <f>MB1!B53</f>
        <v>Other 2</v>
      </c>
      <c r="C61" s="208" t="s">
        <v>127</v>
      </c>
      <c r="D61" s="360">
        <f>CostRevnuePara!E29</f>
        <v>0</v>
      </c>
      <c r="E61" s="112">
        <f>MB1!D53*$D61/100</f>
        <v>0</v>
      </c>
      <c r="F61" s="112">
        <f>MB1!E53*$D61/100</f>
        <v>0</v>
      </c>
      <c r="G61" s="112">
        <f>MB1!F53*$D61/100</f>
        <v>0</v>
      </c>
      <c r="H61" s="112">
        <f>MB1!G53*$D61/100</f>
        <v>0</v>
      </c>
      <c r="I61" s="112">
        <f>MB1!H53*$D61/100</f>
        <v>0</v>
      </c>
      <c r="J61" s="112">
        <f>MB1!I53*$D61/100</f>
        <v>0</v>
      </c>
      <c r="K61" s="112">
        <f>MB1!J53*$D61/100</f>
        <v>0</v>
      </c>
      <c r="L61" s="112">
        <f>MB1!K53*$D61/100</f>
        <v>0</v>
      </c>
      <c r="M61" s="112">
        <f>MB1!L53*$D61/100</f>
        <v>0</v>
      </c>
      <c r="N61" s="112">
        <f>MB1!M53*$D61/100</f>
        <v>0</v>
      </c>
      <c r="O61" s="112">
        <f>MB1!N53*$D61/100</f>
        <v>0</v>
      </c>
      <c r="P61" s="112">
        <f>MB1!O53*$D61/100</f>
        <v>0</v>
      </c>
      <c r="Q61" s="88">
        <f t="shared" si="4"/>
        <v>0</v>
      </c>
    </row>
    <row r="62" spans="2:17" ht="15.75">
      <c r="B62" s="64" t="str">
        <f>MB1!B54</f>
        <v>Other 3</v>
      </c>
      <c r="C62" s="208" t="s">
        <v>127</v>
      </c>
      <c r="D62" s="360">
        <f>CostRevnuePara!E30</f>
        <v>0</v>
      </c>
      <c r="E62" s="112">
        <f>MB1!D54*$D62/100</f>
        <v>0</v>
      </c>
      <c r="F62" s="112">
        <f>MB1!E54*$D62/100</f>
        <v>0</v>
      </c>
      <c r="G62" s="112">
        <f>MB1!F54*$D62/100</f>
        <v>0</v>
      </c>
      <c r="H62" s="112">
        <f>MB1!G54*$D62/100</f>
        <v>0</v>
      </c>
      <c r="I62" s="112">
        <f>MB1!H54*$D62/100</f>
        <v>0</v>
      </c>
      <c r="J62" s="112">
        <f>MB1!I54*$D62/100</f>
        <v>0</v>
      </c>
      <c r="K62" s="112">
        <f>MB1!J54*$D62/100</f>
        <v>0</v>
      </c>
      <c r="L62" s="112">
        <f>MB1!K54*$D62/100</f>
        <v>0</v>
      </c>
      <c r="M62" s="112">
        <f>MB1!L54*$D62/100</f>
        <v>0</v>
      </c>
      <c r="N62" s="112">
        <f>MB1!M54*$D62/100</f>
        <v>0</v>
      </c>
      <c r="O62" s="112">
        <f>MB1!N54*$D62/100</f>
        <v>0</v>
      </c>
      <c r="P62" s="112">
        <f>MB1!O54*$D62/100</f>
        <v>0</v>
      </c>
      <c r="Q62" s="88">
        <f t="shared" si="4"/>
        <v>0</v>
      </c>
    </row>
    <row r="63" spans="2:17" ht="15.75">
      <c r="B63" s="207" t="str">
        <f>MB1!B82</f>
        <v>SMP sale retail</v>
      </c>
      <c r="C63" s="208" t="s">
        <v>127</v>
      </c>
      <c r="D63" s="360">
        <f>CostRevnuePara!E31</f>
        <v>0</v>
      </c>
      <c r="E63" s="112">
        <f>$D$63*MB1!D82/100</f>
        <v>0</v>
      </c>
      <c r="F63" s="112">
        <f>$D$63*MB1!E82/100</f>
        <v>0</v>
      </c>
      <c r="G63" s="112">
        <f>$D$63*MB1!F82/100</f>
        <v>0</v>
      </c>
      <c r="H63" s="112">
        <f>$D$63*MB1!G82/100</f>
        <v>0</v>
      </c>
      <c r="I63" s="112">
        <f>$D$63*MB1!H82/100</f>
        <v>0</v>
      </c>
      <c r="J63" s="112">
        <f>$D$63*MB1!I82/100</f>
        <v>0</v>
      </c>
      <c r="K63" s="112">
        <f>$D$63*MB1!J82/100</f>
        <v>0</v>
      </c>
      <c r="L63" s="112">
        <f>$D$63*MB1!K82/100</f>
        <v>0</v>
      </c>
      <c r="M63" s="112">
        <f>$D$63*MB1!L82/100</f>
        <v>0</v>
      </c>
      <c r="N63" s="112">
        <f>$D$63*MB1!M82/100</f>
        <v>0</v>
      </c>
      <c r="O63" s="112">
        <f>$D$63*MB1!N82/100</f>
        <v>0</v>
      </c>
      <c r="P63" s="112">
        <f>$D$63*MB1!O82/100</f>
        <v>0</v>
      </c>
      <c r="Q63" s="88">
        <f t="shared" si="4"/>
        <v>0</v>
      </c>
    </row>
    <row r="64" spans="2:17" ht="15.75">
      <c r="B64" s="207" t="str">
        <f>MB1!B89</f>
        <v>Butter sale retail</v>
      </c>
      <c r="C64" s="208" t="s">
        <v>127</v>
      </c>
      <c r="D64" s="360">
        <f>CostRevnuePara!E32</f>
        <v>0</v>
      </c>
      <c r="E64" s="112">
        <f>$D$64*MB1!D89/100</f>
        <v>0</v>
      </c>
      <c r="F64" s="112">
        <f>$D$64*MB1!E89/100</f>
        <v>0</v>
      </c>
      <c r="G64" s="112">
        <f>$D$64*MB1!F89/100</f>
        <v>0</v>
      </c>
      <c r="H64" s="112">
        <f>$D$64*MB1!G89/100</f>
        <v>0</v>
      </c>
      <c r="I64" s="112">
        <f>$D$64*MB1!H89/100</f>
        <v>0</v>
      </c>
      <c r="J64" s="112">
        <f>$D$64*MB1!I89/100</f>
        <v>0</v>
      </c>
      <c r="K64" s="112">
        <f>$D$64*MB1!J89/100</f>
        <v>0</v>
      </c>
      <c r="L64" s="112">
        <f>$D$64*MB1!K89/100</f>
        <v>0</v>
      </c>
      <c r="M64" s="112">
        <f>$D$64*MB1!L89/100</f>
        <v>0</v>
      </c>
      <c r="N64" s="112">
        <f>$D$64*MB1!M89/100</f>
        <v>0</v>
      </c>
      <c r="O64" s="112">
        <f>$D$64*MB1!N89/100</f>
        <v>0</v>
      </c>
      <c r="P64" s="112">
        <f>$D$64*MB1!O89/100</f>
        <v>0</v>
      </c>
      <c r="Q64" s="88">
        <f t="shared" si="4"/>
        <v>0</v>
      </c>
    </row>
    <row r="65" spans="2:17" ht="15.75">
      <c r="B65" s="207" t="str">
        <f>MB1!B83</f>
        <v>SMP Sale Bulk </v>
      </c>
      <c r="C65" s="208" t="s">
        <v>127</v>
      </c>
      <c r="D65" s="360">
        <f>CostRevnuePara!E33</f>
        <v>0</v>
      </c>
      <c r="E65" s="88">
        <f>$D$65*MB1!D83/100</f>
        <v>0</v>
      </c>
      <c r="F65" s="88">
        <f>$D$65*MB1!E83/100</f>
        <v>0</v>
      </c>
      <c r="G65" s="88">
        <f>$D$65*MB1!F83/100</f>
        <v>0</v>
      </c>
      <c r="H65" s="88">
        <f>$D$65*MB1!G83/100</f>
        <v>0</v>
      </c>
      <c r="I65" s="88">
        <f>$D$65*MB1!H83/100</f>
        <v>0</v>
      </c>
      <c r="J65" s="88">
        <f>$D$65*MB1!I83/100</f>
        <v>0</v>
      </c>
      <c r="K65" s="88">
        <f>$D$65*MB1!J83/100</f>
        <v>0</v>
      </c>
      <c r="L65" s="88">
        <f>$D$65*MB1!K83/100</f>
        <v>0</v>
      </c>
      <c r="M65" s="88">
        <f>$D$65*MB1!L83/100</f>
        <v>0</v>
      </c>
      <c r="N65" s="88">
        <f>$D$65*MB1!M83/100</f>
        <v>0</v>
      </c>
      <c r="O65" s="88">
        <f>$D$65*MB1!N83/100</f>
        <v>0</v>
      </c>
      <c r="P65" s="88">
        <f>$D$65*MB1!O83/100</f>
        <v>0</v>
      </c>
      <c r="Q65" s="88">
        <f>SUM(E65:P65)</f>
        <v>0</v>
      </c>
    </row>
    <row r="66" spans="2:17" ht="15.75">
      <c r="B66" s="207" t="str">
        <f>MB1!B91</f>
        <v>Ghee Bulk</v>
      </c>
      <c r="C66" s="208" t="s">
        <v>127</v>
      </c>
      <c r="D66" s="360">
        <f>CostRevnuePara!E34</f>
        <v>0</v>
      </c>
      <c r="E66" s="88">
        <f>$D$66*MB1!D91/100</f>
        <v>0</v>
      </c>
      <c r="F66" s="88">
        <f>$D$66*MB1!E91/100</f>
        <v>0</v>
      </c>
      <c r="G66" s="88">
        <f>$D$66*MB1!F91/100</f>
        <v>0</v>
      </c>
      <c r="H66" s="88">
        <f>$D$66*MB1!G91/100</f>
        <v>0</v>
      </c>
      <c r="I66" s="88">
        <f>$D$66*MB1!H91/100</f>
        <v>0</v>
      </c>
      <c r="J66" s="88">
        <f>$D$66*MB1!I91/100</f>
        <v>0</v>
      </c>
      <c r="K66" s="88">
        <f>$D$66*MB1!J91/100</f>
        <v>0</v>
      </c>
      <c r="L66" s="88">
        <f>$D$66*MB1!K91/100</f>
        <v>0</v>
      </c>
      <c r="M66" s="88">
        <f>$D$66*MB1!L91/100</f>
        <v>0</v>
      </c>
      <c r="N66" s="88">
        <f>$D$66*MB1!M91/100</f>
        <v>0</v>
      </c>
      <c r="O66" s="88">
        <f>$D$66*MB1!N91/100</f>
        <v>0</v>
      </c>
      <c r="P66" s="88">
        <f>$D$66*MB1!O91/100</f>
        <v>0</v>
      </c>
      <c r="Q66" s="88">
        <f>SUM(E66:P66)</f>
        <v>0</v>
      </c>
    </row>
    <row r="67" spans="2:17" ht="15.75">
      <c r="B67" s="207" t="str">
        <f>MB1!B90</f>
        <v>WB Sale Bulk</v>
      </c>
      <c r="C67" s="208" t="s">
        <v>127</v>
      </c>
      <c r="D67" s="360">
        <f>CostRevnuePara!E35</f>
        <v>0</v>
      </c>
      <c r="E67" s="88">
        <f>$D$67*MB1!D90/100</f>
        <v>0</v>
      </c>
      <c r="F67" s="88">
        <f>$D$67*MB1!E90/100</f>
        <v>0</v>
      </c>
      <c r="G67" s="88">
        <f>$D$67*MB1!F90/100</f>
        <v>0</v>
      </c>
      <c r="H67" s="88">
        <f>$D$67*MB1!G90/100</f>
        <v>0</v>
      </c>
      <c r="I67" s="88">
        <f>$D$67*MB1!H90/100</f>
        <v>0</v>
      </c>
      <c r="J67" s="88">
        <f>$D$67*MB1!I90/100</f>
        <v>0</v>
      </c>
      <c r="K67" s="88">
        <f>$D$67*MB1!J90/100</f>
        <v>0</v>
      </c>
      <c r="L67" s="88">
        <f>$D$67*MB1!K90/100</f>
        <v>0</v>
      </c>
      <c r="M67" s="88">
        <f>$D$67*MB1!L90/100</f>
        <v>0</v>
      </c>
      <c r="N67" s="88">
        <f>$D$67*MB1!M90/100</f>
        <v>0</v>
      </c>
      <c r="O67" s="88">
        <f>$D$67*MB1!N90/100</f>
        <v>0</v>
      </c>
      <c r="P67" s="88">
        <f>$D$67*MB1!O90/100</f>
        <v>0</v>
      </c>
      <c r="Q67" s="88">
        <f>SUM(E67:P67)</f>
        <v>0</v>
      </c>
    </row>
    <row r="68" spans="2:17" ht="15.75">
      <c r="B68" s="207" t="s">
        <v>326</v>
      </c>
      <c r="C68" s="208" t="s">
        <v>127</v>
      </c>
      <c r="D68" s="360">
        <f>CostRevnuePara!E36</f>
        <v>0</v>
      </c>
      <c r="E68" s="88">
        <f>$D$68*MB1!D98/100</f>
        <v>0</v>
      </c>
      <c r="F68" s="88">
        <f>$D$68*MB1!E98/100</f>
        <v>0</v>
      </c>
      <c r="G68" s="88">
        <f>$D$68*MB1!F98/100</f>
        <v>0</v>
      </c>
      <c r="H68" s="88">
        <f>$D$68*MB1!G98/100</f>
        <v>0</v>
      </c>
      <c r="I68" s="88">
        <f>$D$68*MB1!H98/100</f>
        <v>0</v>
      </c>
      <c r="J68" s="88">
        <f>$D$68*MB1!I98/100</f>
        <v>0</v>
      </c>
      <c r="K68" s="88">
        <f>$D$68*MB1!J98/100</f>
        <v>0</v>
      </c>
      <c r="L68" s="88">
        <f>$D$68*MB1!K98/100</f>
        <v>0</v>
      </c>
      <c r="M68" s="88">
        <f>$D$68*MB1!L98/100</f>
        <v>0</v>
      </c>
      <c r="N68" s="88">
        <f>$D$68*MB1!M98/100</f>
        <v>0</v>
      </c>
      <c r="O68" s="88">
        <f>$D$68*MB1!N98/100</f>
        <v>0</v>
      </c>
      <c r="P68" s="88">
        <f>$D$68*MB1!O98/100</f>
        <v>0</v>
      </c>
      <c r="Q68" s="88">
        <f>SUM(E68:P68)</f>
        <v>0</v>
      </c>
    </row>
    <row r="69" spans="2:17" ht="15.75">
      <c r="B69" s="66" t="s">
        <v>57</v>
      </c>
      <c r="C69" s="89"/>
      <c r="D69" s="363"/>
      <c r="E69" s="107">
        <f>SUM(E45:E68)</f>
        <v>0</v>
      </c>
      <c r="F69" s="107">
        <f aca="true" t="shared" si="5" ref="F69:Q69">SUM(F45:F68)</f>
        <v>0</v>
      </c>
      <c r="G69" s="107">
        <f t="shared" si="5"/>
        <v>0</v>
      </c>
      <c r="H69" s="107">
        <f t="shared" si="5"/>
        <v>0</v>
      </c>
      <c r="I69" s="107">
        <f t="shared" si="5"/>
        <v>0</v>
      </c>
      <c r="J69" s="107">
        <f t="shared" si="5"/>
        <v>0</v>
      </c>
      <c r="K69" s="107">
        <f t="shared" si="5"/>
        <v>0</v>
      </c>
      <c r="L69" s="107">
        <f t="shared" si="5"/>
        <v>0</v>
      </c>
      <c r="M69" s="107">
        <f t="shared" si="5"/>
        <v>0</v>
      </c>
      <c r="N69" s="107">
        <f t="shared" si="5"/>
        <v>0</v>
      </c>
      <c r="O69" s="107">
        <f t="shared" si="5"/>
        <v>0</v>
      </c>
      <c r="P69" s="107">
        <f t="shared" si="5"/>
        <v>0</v>
      </c>
      <c r="Q69" s="107">
        <f t="shared" si="5"/>
        <v>0</v>
      </c>
    </row>
    <row r="70" spans="2:17" ht="15.75">
      <c r="B70" s="75"/>
      <c r="C70" s="87"/>
      <c r="D70" s="360"/>
      <c r="E70" s="75"/>
      <c r="F70" s="74"/>
      <c r="G70" s="74"/>
      <c r="H70" s="74"/>
      <c r="I70" s="74"/>
      <c r="J70" s="74"/>
      <c r="K70" s="73"/>
      <c r="L70" s="73"/>
      <c r="M70" s="73"/>
      <c r="N70" s="73"/>
      <c r="O70" s="73"/>
      <c r="P70" s="73"/>
      <c r="Q70" s="74"/>
    </row>
    <row r="71" spans="2:17" ht="15.75">
      <c r="B71" s="65" t="s">
        <v>51</v>
      </c>
      <c r="C71" s="87"/>
      <c r="D71" s="360"/>
      <c r="E71" s="75"/>
      <c r="F71" s="74"/>
      <c r="G71" s="74"/>
      <c r="H71" s="74"/>
      <c r="I71" s="74"/>
      <c r="J71" s="74"/>
      <c r="K71" s="73"/>
      <c r="L71" s="73"/>
      <c r="M71" s="73"/>
      <c r="N71" s="73"/>
      <c r="O71" s="73"/>
      <c r="P71" s="73"/>
      <c r="Q71" s="74"/>
    </row>
    <row r="72" spans="2:17" ht="15.75">
      <c r="B72" s="209" t="s">
        <v>308</v>
      </c>
      <c r="C72" s="208" t="s">
        <v>62</v>
      </c>
      <c r="D72" s="364">
        <f>CostRevnuePara!E41</f>
        <v>0</v>
      </c>
      <c r="E72" s="88">
        <f>(MB1!D$9*E$5*$D72)/100</f>
        <v>0</v>
      </c>
      <c r="F72" s="88">
        <f>(MB1!E$9*F$5*$D72)/100</f>
        <v>0</v>
      </c>
      <c r="G72" s="88">
        <f>(MB1!F$9*G$5*$D72)/100</f>
        <v>0</v>
      </c>
      <c r="H72" s="88">
        <f>(MB1!G$9*H$5*$D72)/100</f>
        <v>0</v>
      </c>
      <c r="I72" s="88">
        <f>(MB1!H$9*I$5*$D72)/100</f>
        <v>0</v>
      </c>
      <c r="J72" s="88">
        <f>(MB1!I$9*J$5*$D72)/100</f>
        <v>0</v>
      </c>
      <c r="K72" s="88">
        <f>(MB1!J$9*K$5*$D72)/100</f>
        <v>0</v>
      </c>
      <c r="L72" s="88">
        <f>(MB1!K$9*L$5*$D72)/100</f>
        <v>0</v>
      </c>
      <c r="M72" s="88">
        <f>(MB1!L$9*M$5*$D72)/100</f>
        <v>0</v>
      </c>
      <c r="N72" s="88">
        <f>(MB1!M$9*N$5*$D72)/100</f>
        <v>0</v>
      </c>
      <c r="O72" s="88">
        <f>(MB1!N$9*O$5*$D72)/100</f>
        <v>0</v>
      </c>
      <c r="P72" s="88">
        <f>(MB1!O$9*P$5*$D72)/100</f>
        <v>0</v>
      </c>
      <c r="Q72" s="88">
        <f aca="true" t="shared" si="6" ref="Q72:Q79">SUM(E72:P72)</f>
        <v>0</v>
      </c>
    </row>
    <row r="73" spans="2:17" ht="15.75">
      <c r="B73" s="209" t="s">
        <v>309</v>
      </c>
      <c r="C73" s="208" t="s">
        <v>62</v>
      </c>
      <c r="D73" s="364">
        <f>CostRevnuePara!E42</f>
        <v>0</v>
      </c>
      <c r="E73" s="88">
        <f>(MB1!D$10*E$5*$D73)/100</f>
        <v>0</v>
      </c>
      <c r="F73" s="88">
        <f>(MB1!E$10*F$5*$D73)/100</f>
        <v>0</v>
      </c>
      <c r="G73" s="88">
        <f>(MB1!F$10*G$5*$D73)/100</f>
        <v>0</v>
      </c>
      <c r="H73" s="88">
        <f>(MB1!G$10*H$5*$D73)/100</f>
        <v>0</v>
      </c>
      <c r="I73" s="88">
        <f>(MB1!H$10*I$5*$D73)/100</f>
        <v>0</v>
      </c>
      <c r="J73" s="88">
        <f>(MB1!I$10*J$5*$D73)/100</f>
        <v>0</v>
      </c>
      <c r="K73" s="88">
        <f>(MB1!J$10*K$5*$D73)/100</f>
        <v>0</v>
      </c>
      <c r="L73" s="88">
        <f>(MB1!K$10*L$5*$D73)/100</f>
        <v>0</v>
      </c>
      <c r="M73" s="88">
        <f>(MB1!L$10*M$5*$D73)/100</f>
        <v>0</v>
      </c>
      <c r="N73" s="88">
        <f>(MB1!M$10*N$5*$D73)/100</f>
        <v>0</v>
      </c>
      <c r="O73" s="88">
        <f>(MB1!N$10*O$5*$D73)/100</f>
        <v>0</v>
      </c>
      <c r="P73" s="88">
        <f>(MB1!O$10*P$5*$D73)/100</f>
        <v>0</v>
      </c>
      <c r="Q73" s="88">
        <f t="shared" si="6"/>
        <v>0</v>
      </c>
    </row>
    <row r="74" spans="2:17" ht="15.75">
      <c r="B74" s="209" t="s">
        <v>310</v>
      </c>
      <c r="C74" s="208" t="s">
        <v>62</v>
      </c>
      <c r="D74" s="364">
        <f>CostRevnuePara!E43</f>
        <v>0</v>
      </c>
      <c r="E74" s="88">
        <f>(MB1!D$11*E$5*$D74)/100</f>
        <v>0</v>
      </c>
      <c r="F74" s="88">
        <f>(MB1!E$11*F$5*$D74)/100</f>
        <v>0</v>
      </c>
      <c r="G74" s="88">
        <f>(MB1!F$11*G$5*$D74)/100</f>
        <v>0</v>
      </c>
      <c r="H74" s="88">
        <f>(MB1!G$11*H$5*$D74)/100</f>
        <v>0</v>
      </c>
      <c r="I74" s="88">
        <f>(MB1!H$11*I$5*$D74)/100</f>
        <v>0</v>
      </c>
      <c r="J74" s="88">
        <f>(MB1!I$11*J$5*$D74)/100</f>
        <v>0</v>
      </c>
      <c r="K74" s="88">
        <f>(MB1!J$11*K$5*$D74)/100</f>
        <v>0</v>
      </c>
      <c r="L74" s="88">
        <f>(MB1!K$11*L$5*$D74)/100</f>
        <v>0</v>
      </c>
      <c r="M74" s="88">
        <f>(MB1!L$11*M$5*$D74)/100</f>
        <v>0</v>
      </c>
      <c r="N74" s="88">
        <f>(MB1!M$11*N$5*$D74)/100</f>
        <v>0</v>
      </c>
      <c r="O74" s="88">
        <f>(MB1!N$11*O$5*$D74)/100</f>
        <v>0</v>
      </c>
      <c r="P74" s="88">
        <f>(MB1!O$11*P$5*$D74)/100</f>
        <v>0</v>
      </c>
      <c r="Q74" s="88">
        <f t="shared" si="6"/>
        <v>0</v>
      </c>
    </row>
    <row r="75" spans="2:17" ht="15.75">
      <c r="B75" s="75" t="s">
        <v>97</v>
      </c>
      <c r="C75" s="87" t="s">
        <v>62</v>
      </c>
      <c r="D75" s="364">
        <f>CostRevnuePara!E44</f>
        <v>0</v>
      </c>
      <c r="E75" s="88">
        <f aca="true" t="shared" si="7" ref="E75:P75">$D$75*E8*E5/100</f>
        <v>0</v>
      </c>
      <c r="F75" s="88">
        <f t="shared" si="7"/>
        <v>0</v>
      </c>
      <c r="G75" s="88">
        <f t="shared" si="7"/>
        <v>0</v>
      </c>
      <c r="H75" s="88">
        <f t="shared" si="7"/>
        <v>0</v>
      </c>
      <c r="I75" s="88">
        <f t="shared" si="7"/>
        <v>0</v>
      </c>
      <c r="J75" s="88">
        <f t="shared" si="7"/>
        <v>0</v>
      </c>
      <c r="K75" s="88">
        <f t="shared" si="7"/>
        <v>0</v>
      </c>
      <c r="L75" s="88">
        <f t="shared" si="7"/>
        <v>0</v>
      </c>
      <c r="M75" s="88">
        <f t="shared" si="7"/>
        <v>0</v>
      </c>
      <c r="N75" s="88">
        <f t="shared" si="7"/>
        <v>0</v>
      </c>
      <c r="O75" s="88">
        <f t="shared" si="7"/>
        <v>0</v>
      </c>
      <c r="P75" s="88">
        <f t="shared" si="7"/>
        <v>0</v>
      </c>
      <c r="Q75" s="88">
        <f t="shared" si="6"/>
        <v>0</v>
      </c>
    </row>
    <row r="76" spans="2:17" ht="15.75">
      <c r="B76" s="75" t="s">
        <v>98</v>
      </c>
      <c r="C76" s="87" t="s">
        <v>62</v>
      </c>
      <c r="D76" s="364">
        <v>0</v>
      </c>
      <c r="E76" s="88">
        <f aca="true" t="shared" si="8" ref="E76:P76">$D$76*E7*E5/100</f>
        <v>0</v>
      </c>
      <c r="F76" s="88">
        <f t="shared" si="8"/>
        <v>0</v>
      </c>
      <c r="G76" s="88">
        <f t="shared" si="8"/>
        <v>0</v>
      </c>
      <c r="H76" s="88">
        <f t="shared" si="8"/>
        <v>0</v>
      </c>
      <c r="I76" s="88">
        <f t="shared" si="8"/>
        <v>0</v>
      </c>
      <c r="J76" s="88">
        <f t="shared" si="8"/>
        <v>0</v>
      </c>
      <c r="K76" s="88">
        <f t="shared" si="8"/>
        <v>0</v>
      </c>
      <c r="L76" s="88">
        <f t="shared" si="8"/>
        <v>0</v>
      </c>
      <c r="M76" s="88">
        <f t="shared" si="8"/>
        <v>0</v>
      </c>
      <c r="N76" s="88">
        <f t="shared" si="8"/>
        <v>0</v>
      </c>
      <c r="O76" s="88">
        <f t="shared" si="8"/>
        <v>0</v>
      </c>
      <c r="P76" s="88">
        <f t="shared" si="8"/>
        <v>0</v>
      </c>
      <c r="Q76" s="88">
        <f t="shared" si="6"/>
        <v>0</v>
      </c>
    </row>
    <row r="77" spans="2:17" ht="15.75">
      <c r="B77" s="79" t="s">
        <v>87</v>
      </c>
      <c r="C77" s="87" t="s">
        <v>62</v>
      </c>
      <c r="D77" s="364">
        <f>D65</f>
        <v>0</v>
      </c>
      <c r="E77" s="88">
        <f aca="true" t="shared" si="9" ref="E77:P77">E15*$D77/100</f>
        <v>0</v>
      </c>
      <c r="F77" s="88">
        <f t="shared" si="9"/>
        <v>0</v>
      </c>
      <c r="G77" s="88">
        <f t="shared" si="9"/>
        <v>0</v>
      </c>
      <c r="H77" s="88">
        <f t="shared" si="9"/>
        <v>0</v>
      </c>
      <c r="I77" s="88">
        <f t="shared" si="9"/>
        <v>0</v>
      </c>
      <c r="J77" s="88">
        <f t="shared" si="9"/>
        <v>0</v>
      </c>
      <c r="K77" s="88">
        <f t="shared" si="9"/>
        <v>0</v>
      </c>
      <c r="L77" s="88">
        <f t="shared" si="9"/>
        <v>0</v>
      </c>
      <c r="M77" s="88">
        <f t="shared" si="9"/>
        <v>0</v>
      </c>
      <c r="N77" s="88">
        <f t="shared" si="9"/>
        <v>0</v>
      </c>
      <c r="O77" s="88">
        <f t="shared" si="9"/>
        <v>0</v>
      </c>
      <c r="P77" s="88">
        <f t="shared" si="9"/>
        <v>0</v>
      </c>
      <c r="Q77" s="88">
        <f t="shared" si="6"/>
        <v>0</v>
      </c>
    </row>
    <row r="78" spans="2:17" ht="15.75">
      <c r="B78" s="79" t="s">
        <v>71</v>
      </c>
      <c r="C78" s="87" t="s">
        <v>62</v>
      </c>
      <c r="D78" s="364">
        <f>D67</f>
        <v>0</v>
      </c>
      <c r="E78" s="88">
        <f aca="true" t="shared" si="10" ref="E78:P78">E16*$D78/100</f>
        <v>0</v>
      </c>
      <c r="F78" s="88">
        <f t="shared" si="10"/>
        <v>0</v>
      </c>
      <c r="G78" s="88">
        <f t="shared" si="10"/>
        <v>0</v>
      </c>
      <c r="H78" s="88">
        <f t="shared" si="10"/>
        <v>0</v>
      </c>
      <c r="I78" s="88">
        <f t="shared" si="10"/>
        <v>0</v>
      </c>
      <c r="J78" s="88">
        <f t="shared" si="10"/>
        <v>0</v>
      </c>
      <c r="K78" s="88">
        <f t="shared" si="10"/>
        <v>0</v>
      </c>
      <c r="L78" s="88">
        <f t="shared" si="10"/>
        <v>0</v>
      </c>
      <c r="M78" s="88">
        <f t="shared" si="10"/>
        <v>0</v>
      </c>
      <c r="N78" s="88">
        <f t="shared" si="10"/>
        <v>0</v>
      </c>
      <c r="O78" s="88">
        <f t="shared" si="10"/>
        <v>0</v>
      </c>
      <c r="P78" s="88">
        <f t="shared" si="10"/>
        <v>0</v>
      </c>
      <c r="Q78" s="88">
        <f t="shared" si="6"/>
        <v>0</v>
      </c>
    </row>
    <row r="79" spans="2:17" ht="15.75">
      <c r="B79" s="315" t="s">
        <v>324</v>
      </c>
      <c r="C79" s="87" t="s">
        <v>62</v>
      </c>
      <c r="D79" s="364">
        <f>D68</f>
        <v>0</v>
      </c>
      <c r="E79" s="88">
        <f>E17*$D79/100</f>
        <v>0</v>
      </c>
      <c r="F79" s="88">
        <f aca="true" t="shared" si="11" ref="F79:P79">F17*$D79/100</f>
        <v>0</v>
      </c>
      <c r="G79" s="88">
        <f t="shared" si="11"/>
        <v>0</v>
      </c>
      <c r="H79" s="88">
        <f t="shared" si="11"/>
        <v>0</v>
      </c>
      <c r="I79" s="88">
        <f t="shared" si="11"/>
        <v>0</v>
      </c>
      <c r="J79" s="88">
        <f t="shared" si="11"/>
        <v>0</v>
      </c>
      <c r="K79" s="88">
        <f t="shared" si="11"/>
        <v>0</v>
      </c>
      <c r="L79" s="88">
        <f t="shared" si="11"/>
        <v>0</v>
      </c>
      <c r="M79" s="88">
        <f t="shared" si="11"/>
        <v>0</v>
      </c>
      <c r="N79" s="88">
        <f t="shared" si="11"/>
        <v>0</v>
      </c>
      <c r="O79" s="88">
        <f t="shared" si="11"/>
        <v>0</v>
      </c>
      <c r="P79" s="88">
        <f t="shared" si="11"/>
        <v>0</v>
      </c>
      <c r="Q79" s="88">
        <f t="shared" si="6"/>
        <v>0</v>
      </c>
    </row>
    <row r="80" spans="2:17" ht="15.75">
      <c r="B80" s="76" t="s">
        <v>99</v>
      </c>
      <c r="C80" s="89"/>
      <c r="D80" s="363"/>
      <c r="E80" s="78">
        <f>SUM(E72:E79)</f>
        <v>0</v>
      </c>
      <c r="F80" s="78">
        <f aca="true" t="shared" si="12" ref="F80:Q80">SUM(F72:F79)</f>
        <v>0</v>
      </c>
      <c r="G80" s="78">
        <f t="shared" si="12"/>
        <v>0</v>
      </c>
      <c r="H80" s="78">
        <f t="shared" si="12"/>
        <v>0</v>
      </c>
      <c r="I80" s="78">
        <f t="shared" si="12"/>
        <v>0</v>
      </c>
      <c r="J80" s="78">
        <f t="shared" si="12"/>
        <v>0</v>
      </c>
      <c r="K80" s="78">
        <f t="shared" si="12"/>
        <v>0</v>
      </c>
      <c r="L80" s="78">
        <f t="shared" si="12"/>
        <v>0</v>
      </c>
      <c r="M80" s="78">
        <f t="shared" si="12"/>
        <v>0</v>
      </c>
      <c r="N80" s="78">
        <f t="shared" si="12"/>
        <v>0</v>
      </c>
      <c r="O80" s="78">
        <f t="shared" si="12"/>
        <v>0</v>
      </c>
      <c r="P80" s="78">
        <f t="shared" si="12"/>
        <v>0</v>
      </c>
      <c r="Q80" s="78">
        <f t="shared" si="12"/>
        <v>0</v>
      </c>
    </row>
    <row r="81" spans="2:17" ht="15.75">
      <c r="B81" s="75"/>
      <c r="C81" s="87"/>
      <c r="D81" s="360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4"/>
    </row>
    <row r="82" spans="2:17" ht="15.75">
      <c r="B82" s="209" t="s">
        <v>327</v>
      </c>
      <c r="C82" s="87"/>
      <c r="D82" s="360"/>
      <c r="E82" s="73">
        <f>(SUMPRODUCT($D$77:$D$79,E27:E29)-SUMPRODUCT(E30:E32,$D$77:$D$79))/100</f>
        <v>0</v>
      </c>
      <c r="F82" s="73">
        <f>(SUMPRODUCT($D$77:$D$79,F27:F29)-SUMPRODUCT(F30:F32,$D$77:$D$79))/100</f>
        <v>0</v>
      </c>
      <c r="G82" s="73">
        <f>(SUMPRODUCT($D$77:$D$79,G27:G29)-SUMPRODUCT(G30:G32,$D$77:$D$79))/100</f>
        <v>0</v>
      </c>
      <c r="H82" s="73">
        <f>(SUMPRODUCT($D$77:$D$79,H27:H29)-SUMPRODUCT(H30:H32,$D$77:$D$79))/100</f>
        <v>0</v>
      </c>
      <c r="I82" s="73">
        <f>(SUMPRODUCT($D$77:$D$79,I27:I29)-SUMPRODUCT(I30:I32,$D$77:$D$79))/100</f>
        <v>0</v>
      </c>
      <c r="J82" s="73">
        <f aca="true" t="shared" si="13" ref="J82:P82">(SUMPRODUCT($D$77:$D$79,J27:J29)-SUMPRODUCT(J30:J32,$D$77:$D$79))/100</f>
        <v>0</v>
      </c>
      <c r="K82" s="73">
        <f t="shared" si="13"/>
        <v>0</v>
      </c>
      <c r="L82" s="73">
        <f t="shared" si="13"/>
        <v>0</v>
      </c>
      <c r="M82" s="73">
        <f t="shared" si="13"/>
        <v>0</v>
      </c>
      <c r="N82" s="73">
        <f t="shared" si="13"/>
        <v>0</v>
      </c>
      <c r="O82" s="73">
        <f t="shared" si="13"/>
        <v>0</v>
      </c>
      <c r="P82" s="73">
        <f t="shared" si="13"/>
        <v>0</v>
      </c>
      <c r="Q82" s="88">
        <f>SUM(E82:P82)</f>
        <v>0</v>
      </c>
    </row>
    <row r="83" spans="2:17" ht="15.75">
      <c r="B83" s="75"/>
      <c r="C83" s="87"/>
      <c r="D83" s="360"/>
      <c r="E83" s="75"/>
      <c r="F83" s="74"/>
      <c r="G83" s="74"/>
      <c r="H83" s="74"/>
      <c r="I83" s="74"/>
      <c r="J83" s="74"/>
      <c r="K83" s="73"/>
      <c r="L83" s="73"/>
      <c r="M83" s="73"/>
      <c r="N83" s="73"/>
      <c r="O83" s="73"/>
      <c r="P83" s="73"/>
      <c r="Q83" s="74"/>
    </row>
    <row r="84" spans="2:17" ht="15.75">
      <c r="B84" s="71" t="s">
        <v>47</v>
      </c>
      <c r="C84" s="90"/>
      <c r="D84" s="365"/>
      <c r="E84" s="91">
        <f aca="true" t="shared" si="14" ref="E84:P84">E80+E82</f>
        <v>0</v>
      </c>
      <c r="F84" s="91">
        <f t="shared" si="14"/>
        <v>0</v>
      </c>
      <c r="G84" s="91">
        <f t="shared" si="14"/>
        <v>0</v>
      </c>
      <c r="H84" s="91">
        <f t="shared" si="14"/>
        <v>0</v>
      </c>
      <c r="I84" s="91">
        <f t="shared" si="14"/>
        <v>0</v>
      </c>
      <c r="J84" s="91">
        <f t="shared" si="14"/>
        <v>0</v>
      </c>
      <c r="K84" s="91">
        <f t="shared" si="14"/>
        <v>0</v>
      </c>
      <c r="L84" s="91">
        <f t="shared" si="14"/>
        <v>0</v>
      </c>
      <c r="M84" s="91">
        <f t="shared" si="14"/>
        <v>0</v>
      </c>
      <c r="N84" s="91">
        <f t="shared" si="14"/>
        <v>0</v>
      </c>
      <c r="O84" s="91">
        <f t="shared" si="14"/>
        <v>0</v>
      </c>
      <c r="P84" s="91">
        <f t="shared" si="14"/>
        <v>0</v>
      </c>
      <c r="Q84" s="114">
        <f>SUM(E84:P84)</f>
        <v>0</v>
      </c>
    </row>
    <row r="85" spans="2:17" ht="15.75">
      <c r="B85" s="71"/>
      <c r="C85" s="90"/>
      <c r="D85" s="36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8" ht="15.75">
      <c r="B86" s="71" t="s">
        <v>52</v>
      </c>
      <c r="C86" s="90"/>
      <c r="D86" s="365"/>
      <c r="E86" s="91">
        <f aca="true" t="shared" si="15" ref="E86:P86">E69-E84</f>
        <v>0</v>
      </c>
      <c r="F86" s="91">
        <f t="shared" si="15"/>
        <v>0</v>
      </c>
      <c r="G86" s="91">
        <f t="shared" si="15"/>
        <v>0</v>
      </c>
      <c r="H86" s="91">
        <f t="shared" si="15"/>
        <v>0</v>
      </c>
      <c r="I86" s="91">
        <f t="shared" si="15"/>
        <v>0</v>
      </c>
      <c r="J86" s="91">
        <f t="shared" si="15"/>
        <v>0</v>
      </c>
      <c r="K86" s="91">
        <f t="shared" si="15"/>
        <v>0</v>
      </c>
      <c r="L86" s="91">
        <f t="shared" si="15"/>
        <v>0</v>
      </c>
      <c r="M86" s="91">
        <f t="shared" si="15"/>
        <v>0</v>
      </c>
      <c r="N86" s="91">
        <f t="shared" si="15"/>
        <v>0</v>
      </c>
      <c r="O86" s="91">
        <f t="shared" si="15"/>
        <v>0</v>
      </c>
      <c r="P86" s="91">
        <f t="shared" si="15"/>
        <v>0</v>
      </c>
      <c r="Q86" s="114">
        <f>SUM(E86:P86)</f>
        <v>0</v>
      </c>
      <c r="R86" s="122"/>
    </row>
    <row r="87" spans="2:17" ht="15.75">
      <c r="B87" s="75"/>
      <c r="C87" s="87"/>
      <c r="D87" s="360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74"/>
    </row>
    <row r="88" spans="2:17" ht="15.75">
      <c r="B88" s="71" t="s">
        <v>44</v>
      </c>
      <c r="C88" s="87"/>
      <c r="D88" s="360"/>
      <c r="E88" s="75"/>
      <c r="F88" s="74"/>
      <c r="G88" s="74"/>
      <c r="H88" s="74"/>
      <c r="I88" s="74"/>
      <c r="J88" s="74"/>
      <c r="K88" s="73"/>
      <c r="L88" s="73"/>
      <c r="M88" s="73"/>
      <c r="N88" s="73"/>
      <c r="O88" s="73"/>
      <c r="P88" s="73"/>
      <c r="Q88" s="74"/>
    </row>
    <row r="89" spans="2:17" ht="15.75">
      <c r="B89" s="75" t="s">
        <v>100</v>
      </c>
      <c r="C89" s="87" t="s">
        <v>101</v>
      </c>
      <c r="D89" s="366"/>
      <c r="E89" s="73">
        <f aca="true" t="shared" si="16" ref="E89:P89">E7*E$5*$D$89/100</f>
        <v>0</v>
      </c>
      <c r="F89" s="73">
        <f t="shared" si="16"/>
        <v>0</v>
      </c>
      <c r="G89" s="73">
        <f t="shared" si="16"/>
        <v>0</v>
      </c>
      <c r="H89" s="73">
        <f t="shared" si="16"/>
        <v>0</v>
      </c>
      <c r="I89" s="73">
        <f t="shared" si="16"/>
        <v>0</v>
      </c>
      <c r="J89" s="73">
        <f t="shared" si="16"/>
        <v>0</v>
      </c>
      <c r="K89" s="73">
        <f t="shared" si="16"/>
        <v>0</v>
      </c>
      <c r="L89" s="73">
        <f t="shared" si="16"/>
        <v>0</v>
      </c>
      <c r="M89" s="73">
        <f t="shared" si="16"/>
        <v>0</v>
      </c>
      <c r="N89" s="73">
        <f t="shared" si="16"/>
        <v>0</v>
      </c>
      <c r="O89" s="73">
        <f t="shared" si="16"/>
        <v>0</v>
      </c>
      <c r="P89" s="73">
        <f t="shared" si="16"/>
        <v>0</v>
      </c>
      <c r="Q89" s="88">
        <f aca="true" t="shared" si="17" ref="Q89:Q95">SUM(E89:P89)</f>
        <v>0</v>
      </c>
    </row>
    <row r="90" spans="2:17" ht="15.75">
      <c r="B90" s="75" t="s">
        <v>102</v>
      </c>
      <c r="C90" s="87" t="s">
        <v>101</v>
      </c>
      <c r="D90" s="366"/>
      <c r="E90" s="73">
        <f aca="true" t="shared" si="18" ref="E90:P90">E25*E$5*$D$90/100</f>
        <v>0</v>
      </c>
      <c r="F90" s="73">
        <f t="shared" si="18"/>
        <v>0</v>
      </c>
      <c r="G90" s="73">
        <f t="shared" si="18"/>
        <v>0</v>
      </c>
      <c r="H90" s="73">
        <f t="shared" si="18"/>
        <v>0</v>
      </c>
      <c r="I90" s="73">
        <f t="shared" si="18"/>
        <v>0</v>
      </c>
      <c r="J90" s="73">
        <f t="shared" si="18"/>
        <v>0</v>
      </c>
      <c r="K90" s="73">
        <f t="shared" si="18"/>
        <v>0</v>
      </c>
      <c r="L90" s="73">
        <f t="shared" si="18"/>
        <v>0</v>
      </c>
      <c r="M90" s="73">
        <f t="shared" si="18"/>
        <v>0</v>
      </c>
      <c r="N90" s="73">
        <f t="shared" si="18"/>
        <v>0</v>
      </c>
      <c r="O90" s="73">
        <f t="shared" si="18"/>
        <v>0</v>
      </c>
      <c r="P90" s="73">
        <f t="shared" si="18"/>
        <v>0</v>
      </c>
      <c r="Q90" s="88">
        <f t="shared" si="17"/>
        <v>0</v>
      </c>
    </row>
    <row r="91" spans="2:17" ht="15.75">
      <c r="B91" s="75" t="s">
        <v>128</v>
      </c>
      <c r="C91" s="87" t="s">
        <v>101</v>
      </c>
      <c r="D91" s="366"/>
      <c r="E91" s="73">
        <f aca="true" t="shared" si="19" ref="E91:P91">$D$91*E19/100</f>
        <v>0</v>
      </c>
      <c r="F91" s="73">
        <f t="shared" si="19"/>
        <v>0</v>
      </c>
      <c r="G91" s="73">
        <f t="shared" si="19"/>
        <v>0</v>
      </c>
      <c r="H91" s="73">
        <f t="shared" si="19"/>
        <v>0</v>
      </c>
      <c r="I91" s="73">
        <f t="shared" si="19"/>
        <v>0</v>
      </c>
      <c r="J91" s="73">
        <f t="shared" si="19"/>
        <v>0</v>
      </c>
      <c r="K91" s="73">
        <f t="shared" si="19"/>
        <v>0</v>
      </c>
      <c r="L91" s="73">
        <f t="shared" si="19"/>
        <v>0</v>
      </c>
      <c r="M91" s="73">
        <f t="shared" si="19"/>
        <v>0</v>
      </c>
      <c r="N91" s="73">
        <f t="shared" si="19"/>
        <v>0</v>
      </c>
      <c r="O91" s="73">
        <f t="shared" si="19"/>
        <v>0</v>
      </c>
      <c r="P91" s="73">
        <f t="shared" si="19"/>
        <v>0</v>
      </c>
      <c r="Q91" s="88">
        <f t="shared" si="17"/>
        <v>0</v>
      </c>
    </row>
    <row r="92" spans="2:17" ht="15.75">
      <c r="B92" s="75" t="s">
        <v>129</v>
      </c>
      <c r="C92" s="87" t="s">
        <v>101</v>
      </c>
      <c r="D92" s="366"/>
      <c r="E92" s="73">
        <f aca="true" t="shared" si="20" ref="E92:P92">$D$92*E20/100</f>
        <v>0</v>
      </c>
      <c r="F92" s="73">
        <f t="shared" si="20"/>
        <v>0</v>
      </c>
      <c r="G92" s="73">
        <f t="shared" si="20"/>
        <v>0</v>
      </c>
      <c r="H92" s="73">
        <f t="shared" si="20"/>
        <v>0</v>
      </c>
      <c r="I92" s="73">
        <f t="shared" si="20"/>
        <v>0</v>
      </c>
      <c r="J92" s="73">
        <f t="shared" si="20"/>
        <v>0</v>
      </c>
      <c r="K92" s="73">
        <f t="shared" si="20"/>
        <v>0</v>
      </c>
      <c r="L92" s="73">
        <f t="shared" si="20"/>
        <v>0</v>
      </c>
      <c r="M92" s="73">
        <f t="shared" si="20"/>
        <v>0</v>
      </c>
      <c r="N92" s="73">
        <f t="shared" si="20"/>
        <v>0</v>
      </c>
      <c r="O92" s="73">
        <f t="shared" si="20"/>
        <v>0</v>
      </c>
      <c r="P92" s="73">
        <f t="shared" si="20"/>
        <v>0</v>
      </c>
      <c r="Q92" s="88">
        <f t="shared" si="17"/>
        <v>0</v>
      </c>
    </row>
    <row r="93" spans="2:17" ht="15.75">
      <c r="B93" s="209" t="s">
        <v>328</v>
      </c>
      <c r="C93" s="87" t="s">
        <v>101</v>
      </c>
      <c r="D93" s="366"/>
      <c r="E93" s="73">
        <f>$D$93*E21/100</f>
        <v>0</v>
      </c>
      <c r="F93" s="73">
        <f aca="true" t="shared" si="21" ref="F93:P93">$D$93*F21/100</f>
        <v>0</v>
      </c>
      <c r="G93" s="73">
        <f t="shared" si="21"/>
        <v>0</v>
      </c>
      <c r="H93" s="73">
        <f t="shared" si="21"/>
        <v>0</v>
      </c>
      <c r="I93" s="73">
        <f t="shared" si="21"/>
        <v>0</v>
      </c>
      <c r="J93" s="73">
        <f t="shared" si="21"/>
        <v>0</v>
      </c>
      <c r="K93" s="73">
        <f t="shared" si="21"/>
        <v>0</v>
      </c>
      <c r="L93" s="73">
        <f t="shared" si="21"/>
        <v>0</v>
      </c>
      <c r="M93" s="73">
        <f t="shared" si="21"/>
        <v>0</v>
      </c>
      <c r="N93" s="73">
        <f t="shared" si="21"/>
        <v>0</v>
      </c>
      <c r="O93" s="73">
        <f t="shared" si="21"/>
        <v>0</v>
      </c>
      <c r="P93" s="73">
        <f t="shared" si="21"/>
        <v>0</v>
      </c>
      <c r="Q93" s="88">
        <f t="shared" si="17"/>
        <v>0</v>
      </c>
    </row>
    <row r="94" spans="2:17" ht="15.75">
      <c r="B94" s="75" t="s">
        <v>83</v>
      </c>
      <c r="C94" s="87" t="s">
        <v>101</v>
      </c>
      <c r="D94" s="366"/>
      <c r="E94" s="73">
        <f aca="true" t="shared" si="22" ref="E94:P94">E25*E$5*$D$94/100</f>
        <v>0</v>
      </c>
      <c r="F94" s="73">
        <f t="shared" si="22"/>
        <v>0</v>
      </c>
      <c r="G94" s="73">
        <f t="shared" si="22"/>
        <v>0</v>
      </c>
      <c r="H94" s="73">
        <f t="shared" si="22"/>
        <v>0</v>
      </c>
      <c r="I94" s="73">
        <f t="shared" si="22"/>
        <v>0</v>
      </c>
      <c r="J94" s="73">
        <f t="shared" si="22"/>
        <v>0</v>
      </c>
      <c r="K94" s="73">
        <f t="shared" si="22"/>
        <v>0</v>
      </c>
      <c r="L94" s="73">
        <f t="shared" si="22"/>
        <v>0</v>
      </c>
      <c r="M94" s="73">
        <f t="shared" si="22"/>
        <v>0</v>
      </c>
      <c r="N94" s="73">
        <f t="shared" si="22"/>
        <v>0</v>
      </c>
      <c r="O94" s="73">
        <f t="shared" si="22"/>
        <v>0</v>
      </c>
      <c r="P94" s="73">
        <f t="shared" si="22"/>
        <v>0</v>
      </c>
      <c r="Q94" s="88">
        <f t="shared" si="17"/>
        <v>0</v>
      </c>
    </row>
    <row r="95" spans="2:17" ht="15.75">
      <c r="B95" s="67" t="s">
        <v>82</v>
      </c>
      <c r="C95" s="72" t="s">
        <v>96</v>
      </c>
      <c r="D95" s="366"/>
      <c r="E95" s="73">
        <f aca="true" t="shared" si="23" ref="E95:P95">E12*E$5*$D95/100</f>
        <v>0</v>
      </c>
      <c r="F95" s="73">
        <f t="shared" si="23"/>
        <v>0</v>
      </c>
      <c r="G95" s="73">
        <f t="shared" si="23"/>
        <v>0</v>
      </c>
      <c r="H95" s="73">
        <f t="shared" si="23"/>
        <v>0</v>
      </c>
      <c r="I95" s="73">
        <f t="shared" si="23"/>
        <v>0</v>
      </c>
      <c r="J95" s="73">
        <f t="shared" si="23"/>
        <v>0</v>
      </c>
      <c r="K95" s="73">
        <f t="shared" si="23"/>
        <v>0</v>
      </c>
      <c r="L95" s="73">
        <f t="shared" si="23"/>
        <v>0</v>
      </c>
      <c r="M95" s="73">
        <f t="shared" si="23"/>
        <v>0</v>
      </c>
      <c r="N95" s="73">
        <f t="shared" si="23"/>
        <v>0</v>
      </c>
      <c r="O95" s="73">
        <f t="shared" si="23"/>
        <v>0</v>
      </c>
      <c r="P95" s="73">
        <f t="shared" si="23"/>
        <v>0</v>
      </c>
      <c r="Q95" s="88">
        <f t="shared" si="17"/>
        <v>0</v>
      </c>
    </row>
    <row r="96" spans="2:17" ht="15.75">
      <c r="B96" s="68" t="s">
        <v>103</v>
      </c>
      <c r="C96" s="92"/>
      <c r="D96" s="367"/>
      <c r="E96" s="78">
        <f aca="true" t="shared" si="24" ref="E96:Q96">SUM(E89:E95)</f>
        <v>0</v>
      </c>
      <c r="F96" s="78">
        <f t="shared" si="24"/>
        <v>0</v>
      </c>
      <c r="G96" s="78">
        <f t="shared" si="24"/>
        <v>0</v>
      </c>
      <c r="H96" s="78">
        <f t="shared" si="24"/>
        <v>0</v>
      </c>
      <c r="I96" s="78">
        <f t="shared" si="24"/>
        <v>0</v>
      </c>
      <c r="J96" s="78">
        <f t="shared" si="24"/>
        <v>0</v>
      </c>
      <c r="K96" s="78">
        <f t="shared" si="24"/>
        <v>0</v>
      </c>
      <c r="L96" s="78">
        <f t="shared" si="24"/>
        <v>0</v>
      </c>
      <c r="M96" s="78">
        <f t="shared" si="24"/>
        <v>0</v>
      </c>
      <c r="N96" s="78">
        <f t="shared" si="24"/>
        <v>0</v>
      </c>
      <c r="O96" s="78">
        <f t="shared" si="24"/>
        <v>0</v>
      </c>
      <c r="P96" s="78">
        <f t="shared" si="24"/>
        <v>0</v>
      </c>
      <c r="Q96" s="78">
        <f t="shared" si="24"/>
        <v>0</v>
      </c>
    </row>
    <row r="97" spans="2:17" ht="15.75">
      <c r="B97" s="75"/>
      <c r="C97" s="72"/>
      <c r="D97" s="362"/>
      <c r="E97" s="75"/>
      <c r="F97" s="74"/>
      <c r="G97" s="74"/>
      <c r="H97" s="74"/>
      <c r="I97" s="74"/>
      <c r="J97" s="74"/>
      <c r="K97" s="73"/>
      <c r="L97" s="73"/>
      <c r="M97" s="73"/>
      <c r="N97" s="73"/>
      <c r="O97" s="73"/>
      <c r="P97" s="73"/>
      <c r="Q97" s="74"/>
    </row>
    <row r="98" spans="2:17" ht="15.75">
      <c r="B98" s="76" t="s">
        <v>48</v>
      </c>
      <c r="C98" s="77"/>
      <c r="D98" s="361"/>
      <c r="E98" s="78">
        <f aca="true" t="shared" si="25" ref="E98:Q98">E86-E96</f>
        <v>0</v>
      </c>
      <c r="F98" s="78">
        <f t="shared" si="25"/>
        <v>0</v>
      </c>
      <c r="G98" s="78">
        <f t="shared" si="25"/>
        <v>0</v>
      </c>
      <c r="H98" s="78">
        <f t="shared" si="25"/>
        <v>0</v>
      </c>
      <c r="I98" s="78">
        <f t="shared" si="25"/>
        <v>0</v>
      </c>
      <c r="J98" s="78">
        <f t="shared" si="25"/>
        <v>0</v>
      </c>
      <c r="K98" s="78">
        <f t="shared" si="25"/>
        <v>0</v>
      </c>
      <c r="L98" s="78">
        <f t="shared" si="25"/>
        <v>0</v>
      </c>
      <c r="M98" s="78">
        <f t="shared" si="25"/>
        <v>0</v>
      </c>
      <c r="N98" s="78">
        <f t="shared" si="25"/>
        <v>0</v>
      </c>
      <c r="O98" s="78">
        <f t="shared" si="25"/>
        <v>0</v>
      </c>
      <c r="P98" s="78">
        <f t="shared" si="25"/>
        <v>0</v>
      </c>
      <c r="Q98" s="78">
        <f t="shared" si="25"/>
        <v>0</v>
      </c>
    </row>
    <row r="99" spans="2:17" ht="15.75">
      <c r="B99" s="75"/>
      <c r="C99" s="72"/>
      <c r="D99" s="362"/>
      <c r="E99" s="75"/>
      <c r="F99" s="74"/>
      <c r="G99" s="74"/>
      <c r="H99" s="74"/>
      <c r="I99" s="74"/>
      <c r="J99" s="74"/>
      <c r="K99" s="73"/>
      <c r="L99" s="73"/>
      <c r="M99" s="73"/>
      <c r="N99" s="73"/>
      <c r="O99" s="73"/>
      <c r="P99" s="73"/>
      <c r="Q99" s="74"/>
    </row>
    <row r="100" spans="2:17" ht="15.75">
      <c r="B100" s="71" t="s">
        <v>49</v>
      </c>
      <c r="C100" s="72"/>
      <c r="D100" s="366"/>
      <c r="E100" s="75"/>
      <c r="F100" s="74"/>
      <c r="G100" s="74"/>
      <c r="H100" s="74"/>
      <c r="I100" s="74"/>
      <c r="J100" s="74"/>
      <c r="K100" s="73"/>
      <c r="L100" s="73"/>
      <c r="M100" s="73"/>
      <c r="N100" s="73"/>
      <c r="O100" s="73"/>
      <c r="P100" s="73"/>
      <c r="Q100" s="74"/>
    </row>
    <row r="101" spans="2:17" ht="15.75">
      <c r="B101" s="75" t="s">
        <v>104</v>
      </c>
      <c r="C101" s="94"/>
      <c r="D101" s="368"/>
      <c r="E101" s="110">
        <f>D101</f>
        <v>0</v>
      </c>
      <c r="F101" s="110">
        <f aca="true" t="shared" si="26" ref="F101:P103">E101</f>
        <v>0</v>
      </c>
      <c r="G101" s="110">
        <f t="shared" si="26"/>
        <v>0</v>
      </c>
      <c r="H101" s="110">
        <f t="shared" si="26"/>
        <v>0</v>
      </c>
      <c r="I101" s="110">
        <f t="shared" si="26"/>
        <v>0</v>
      </c>
      <c r="J101" s="110">
        <f t="shared" si="26"/>
        <v>0</v>
      </c>
      <c r="K101" s="110">
        <f t="shared" si="26"/>
        <v>0</v>
      </c>
      <c r="L101" s="110">
        <f t="shared" si="26"/>
        <v>0</v>
      </c>
      <c r="M101" s="110">
        <f t="shared" si="26"/>
        <v>0</v>
      </c>
      <c r="N101" s="110">
        <f t="shared" si="26"/>
        <v>0</v>
      </c>
      <c r="O101" s="110">
        <f t="shared" si="26"/>
        <v>0</v>
      </c>
      <c r="P101" s="110">
        <f t="shared" si="26"/>
        <v>0</v>
      </c>
      <c r="Q101" s="88">
        <f>SUM(E101:P101)</f>
        <v>0</v>
      </c>
    </row>
    <row r="102" spans="2:17" ht="15.75">
      <c r="B102" s="69" t="s">
        <v>53</v>
      </c>
      <c r="C102" s="94"/>
      <c r="D102" s="368"/>
      <c r="E102" s="110">
        <f>D102</f>
        <v>0</v>
      </c>
      <c r="F102" s="110">
        <f t="shared" si="26"/>
        <v>0</v>
      </c>
      <c r="G102" s="110">
        <f t="shared" si="26"/>
        <v>0</v>
      </c>
      <c r="H102" s="110">
        <f t="shared" si="26"/>
        <v>0</v>
      </c>
      <c r="I102" s="110">
        <f t="shared" si="26"/>
        <v>0</v>
      </c>
      <c r="J102" s="110">
        <f t="shared" si="26"/>
        <v>0</v>
      </c>
      <c r="K102" s="110">
        <f t="shared" si="26"/>
        <v>0</v>
      </c>
      <c r="L102" s="110">
        <f t="shared" si="26"/>
        <v>0</v>
      </c>
      <c r="M102" s="110">
        <f t="shared" si="26"/>
        <v>0</v>
      </c>
      <c r="N102" s="110">
        <f t="shared" si="26"/>
        <v>0</v>
      </c>
      <c r="O102" s="110">
        <f t="shared" si="26"/>
        <v>0</v>
      </c>
      <c r="P102" s="110">
        <f t="shared" si="26"/>
        <v>0</v>
      </c>
      <c r="Q102" s="88">
        <f>SUM(E102:P102)</f>
        <v>0</v>
      </c>
    </row>
    <row r="103" spans="2:17" ht="15.75">
      <c r="B103" s="69" t="s">
        <v>54</v>
      </c>
      <c r="C103" s="94"/>
      <c r="D103" s="368"/>
      <c r="E103" s="110">
        <f>D103</f>
        <v>0</v>
      </c>
      <c r="F103" s="110">
        <f t="shared" si="26"/>
        <v>0</v>
      </c>
      <c r="G103" s="110">
        <f t="shared" si="26"/>
        <v>0</v>
      </c>
      <c r="H103" s="110">
        <f t="shared" si="26"/>
        <v>0</v>
      </c>
      <c r="I103" s="110">
        <f t="shared" si="26"/>
        <v>0</v>
      </c>
      <c r="J103" s="110">
        <f t="shared" si="26"/>
        <v>0</v>
      </c>
      <c r="K103" s="110">
        <f t="shared" si="26"/>
        <v>0</v>
      </c>
      <c r="L103" s="110">
        <f t="shared" si="26"/>
        <v>0</v>
      </c>
      <c r="M103" s="110">
        <f t="shared" si="26"/>
        <v>0</v>
      </c>
      <c r="N103" s="110">
        <f t="shared" si="26"/>
        <v>0</v>
      </c>
      <c r="O103" s="110">
        <f t="shared" si="26"/>
        <v>0</v>
      </c>
      <c r="P103" s="110">
        <f t="shared" si="26"/>
        <v>0</v>
      </c>
      <c r="Q103" s="88">
        <f>SUM(E103:P103)</f>
        <v>0</v>
      </c>
    </row>
    <row r="104" spans="2:17" ht="15.75">
      <c r="B104" s="75" t="s">
        <v>105</v>
      </c>
      <c r="C104" s="94"/>
      <c r="D104" s="369"/>
      <c r="E104" s="123">
        <f aca="true" t="shared" si="27" ref="E104:P104">$D$104*E69</f>
        <v>0</v>
      </c>
      <c r="F104" s="123">
        <f t="shared" si="27"/>
        <v>0</v>
      </c>
      <c r="G104" s="123">
        <f t="shared" si="27"/>
        <v>0</v>
      </c>
      <c r="H104" s="123">
        <f t="shared" si="27"/>
        <v>0</v>
      </c>
      <c r="I104" s="123">
        <f t="shared" si="27"/>
        <v>0</v>
      </c>
      <c r="J104" s="123">
        <f t="shared" si="27"/>
        <v>0</v>
      </c>
      <c r="K104" s="123">
        <f t="shared" si="27"/>
        <v>0</v>
      </c>
      <c r="L104" s="123">
        <f t="shared" si="27"/>
        <v>0</v>
      </c>
      <c r="M104" s="123">
        <f t="shared" si="27"/>
        <v>0</v>
      </c>
      <c r="N104" s="123">
        <f t="shared" si="27"/>
        <v>0</v>
      </c>
      <c r="O104" s="123">
        <f t="shared" si="27"/>
        <v>0</v>
      </c>
      <c r="P104" s="123">
        <f t="shared" si="27"/>
        <v>0</v>
      </c>
      <c r="Q104" s="88">
        <f>SUM(E104:P104)</f>
        <v>0</v>
      </c>
    </row>
    <row r="105" spans="2:17" ht="15.75">
      <c r="B105" s="68" t="s">
        <v>58</v>
      </c>
      <c r="C105" s="77"/>
      <c r="D105" s="370">
        <f>SUM(C101:C104)</f>
        <v>0</v>
      </c>
      <c r="E105" s="78">
        <f aca="true" t="shared" si="28" ref="E105:J105">SUM(E101:E104)</f>
        <v>0</v>
      </c>
      <c r="F105" s="78">
        <f t="shared" si="28"/>
        <v>0</v>
      </c>
      <c r="G105" s="78">
        <f t="shared" si="28"/>
        <v>0</v>
      </c>
      <c r="H105" s="78">
        <f t="shared" si="28"/>
        <v>0</v>
      </c>
      <c r="I105" s="78">
        <f t="shared" si="28"/>
        <v>0</v>
      </c>
      <c r="J105" s="78">
        <f t="shared" si="28"/>
        <v>0</v>
      </c>
      <c r="K105" s="78">
        <f>SUM(K101:K104)</f>
        <v>0</v>
      </c>
      <c r="L105" s="78">
        <f aca="true" t="shared" si="29" ref="L105:Q105">SUM(L101:L104)</f>
        <v>0</v>
      </c>
      <c r="M105" s="78">
        <f t="shared" si="29"/>
        <v>0</v>
      </c>
      <c r="N105" s="78">
        <f t="shared" si="29"/>
        <v>0</v>
      </c>
      <c r="O105" s="78">
        <f t="shared" si="29"/>
        <v>0</v>
      </c>
      <c r="P105" s="78">
        <f t="shared" si="29"/>
        <v>0</v>
      </c>
      <c r="Q105" s="78">
        <f t="shared" si="29"/>
        <v>0</v>
      </c>
    </row>
    <row r="106" spans="2:17" ht="15.75">
      <c r="B106" s="75"/>
      <c r="C106" s="72"/>
      <c r="D106" s="371"/>
      <c r="E106" s="75"/>
      <c r="F106" s="74"/>
      <c r="G106" s="74"/>
      <c r="H106" s="74"/>
      <c r="I106" s="74"/>
      <c r="J106" s="74"/>
      <c r="K106" s="73"/>
      <c r="L106" s="73"/>
      <c r="M106" s="73"/>
      <c r="N106" s="73"/>
      <c r="O106" s="73"/>
      <c r="P106" s="73"/>
      <c r="Q106" s="74"/>
    </row>
    <row r="107" spans="2:17" ht="15.75">
      <c r="B107" s="76" t="s">
        <v>59</v>
      </c>
      <c r="C107" s="77"/>
      <c r="D107" s="370"/>
      <c r="E107" s="78">
        <f aca="true" t="shared" si="30" ref="E107:J107">E98-E105</f>
        <v>0</v>
      </c>
      <c r="F107" s="78">
        <f t="shared" si="30"/>
        <v>0</v>
      </c>
      <c r="G107" s="78">
        <f t="shared" si="30"/>
        <v>0</v>
      </c>
      <c r="H107" s="78">
        <f t="shared" si="30"/>
        <v>0</v>
      </c>
      <c r="I107" s="78">
        <f t="shared" si="30"/>
        <v>0</v>
      </c>
      <c r="J107" s="78">
        <f t="shared" si="30"/>
        <v>0</v>
      </c>
      <c r="K107" s="78">
        <f>K98-K105</f>
        <v>0</v>
      </c>
      <c r="L107" s="78">
        <f aca="true" t="shared" si="31" ref="L107:Q107">L98-L105</f>
        <v>0</v>
      </c>
      <c r="M107" s="78">
        <f t="shared" si="31"/>
        <v>0</v>
      </c>
      <c r="N107" s="78">
        <f t="shared" si="31"/>
        <v>0</v>
      </c>
      <c r="O107" s="78">
        <f t="shared" si="31"/>
        <v>0</v>
      </c>
      <c r="P107" s="78">
        <f t="shared" si="31"/>
        <v>0</v>
      </c>
      <c r="Q107" s="78">
        <f t="shared" si="31"/>
        <v>0</v>
      </c>
    </row>
    <row r="108" spans="2:17" ht="15.75">
      <c r="B108" s="75"/>
      <c r="C108" s="72"/>
      <c r="D108" s="371"/>
      <c r="E108" s="75"/>
      <c r="F108" s="74"/>
      <c r="G108" s="74"/>
      <c r="H108" s="74"/>
      <c r="I108" s="74"/>
      <c r="J108" s="74"/>
      <c r="K108" s="73"/>
      <c r="L108" s="73"/>
      <c r="M108" s="73"/>
      <c r="N108" s="73"/>
      <c r="O108" s="73"/>
      <c r="P108" s="73"/>
      <c r="Q108" s="74"/>
    </row>
    <row r="109" spans="2:17" ht="15.75">
      <c r="B109" s="95" t="s">
        <v>55</v>
      </c>
      <c r="C109" s="72"/>
      <c r="D109" s="371"/>
      <c r="E109" s="110">
        <f>D109</f>
        <v>0</v>
      </c>
      <c r="F109" s="110">
        <f aca="true" t="shared" si="32" ref="F109:P110">E109</f>
        <v>0</v>
      </c>
      <c r="G109" s="110">
        <f t="shared" si="32"/>
        <v>0</v>
      </c>
      <c r="H109" s="110">
        <f t="shared" si="32"/>
        <v>0</v>
      </c>
      <c r="I109" s="110">
        <f t="shared" si="32"/>
        <v>0</v>
      </c>
      <c r="J109" s="110">
        <f t="shared" si="32"/>
        <v>0</v>
      </c>
      <c r="K109" s="110">
        <f t="shared" si="32"/>
        <v>0</v>
      </c>
      <c r="L109" s="110">
        <f t="shared" si="32"/>
        <v>0</v>
      </c>
      <c r="M109" s="110">
        <f t="shared" si="32"/>
        <v>0</v>
      </c>
      <c r="N109" s="110">
        <f t="shared" si="32"/>
        <v>0</v>
      </c>
      <c r="O109" s="110">
        <f t="shared" si="32"/>
        <v>0</v>
      </c>
      <c r="P109" s="110">
        <f t="shared" si="32"/>
        <v>0</v>
      </c>
      <c r="Q109" s="88">
        <f>SUM(E109:P109)</f>
        <v>0</v>
      </c>
    </row>
    <row r="110" spans="2:17" ht="15.75">
      <c r="B110" s="209" t="s">
        <v>266</v>
      </c>
      <c r="C110" s="72"/>
      <c r="D110" s="371"/>
      <c r="E110" s="110">
        <f>C110</f>
        <v>0</v>
      </c>
      <c r="F110" s="110">
        <f>E110</f>
        <v>0</v>
      </c>
      <c r="G110" s="110">
        <f t="shared" si="32"/>
        <v>0</v>
      </c>
      <c r="H110" s="110">
        <f t="shared" si="32"/>
        <v>0</v>
      </c>
      <c r="I110" s="110">
        <f t="shared" si="32"/>
        <v>0</v>
      </c>
      <c r="J110" s="110">
        <f t="shared" si="32"/>
        <v>0</v>
      </c>
      <c r="K110" s="110">
        <f t="shared" si="32"/>
        <v>0</v>
      </c>
      <c r="L110" s="110">
        <f t="shared" si="32"/>
        <v>0</v>
      </c>
      <c r="M110" s="110">
        <f t="shared" si="32"/>
        <v>0</v>
      </c>
      <c r="N110" s="110">
        <f t="shared" si="32"/>
        <v>0</v>
      </c>
      <c r="O110" s="110">
        <f t="shared" si="32"/>
        <v>0</v>
      </c>
      <c r="P110" s="110">
        <f t="shared" si="32"/>
        <v>0</v>
      </c>
      <c r="Q110" s="88">
        <f>SUM(E110:P110)</f>
        <v>0</v>
      </c>
    </row>
    <row r="111" spans="2:17" ht="15.75">
      <c r="B111" s="75" t="s">
        <v>106</v>
      </c>
      <c r="C111" s="72"/>
      <c r="D111" s="371"/>
      <c r="E111" s="110">
        <f>E190</f>
        <v>0</v>
      </c>
      <c r="F111" s="110">
        <f aca="true" t="shared" si="33" ref="F111:P111">F190</f>
        <v>0</v>
      </c>
      <c r="G111" s="110">
        <f t="shared" si="33"/>
        <v>0</v>
      </c>
      <c r="H111" s="110">
        <f t="shared" si="33"/>
        <v>0</v>
      </c>
      <c r="I111" s="110">
        <f t="shared" si="33"/>
        <v>0</v>
      </c>
      <c r="J111" s="110">
        <f t="shared" si="33"/>
        <v>0</v>
      </c>
      <c r="K111" s="110">
        <f t="shared" si="33"/>
        <v>0</v>
      </c>
      <c r="L111" s="110">
        <f t="shared" si="33"/>
        <v>0</v>
      </c>
      <c r="M111" s="110">
        <f t="shared" si="33"/>
        <v>0</v>
      </c>
      <c r="N111" s="110">
        <f t="shared" si="33"/>
        <v>0</v>
      </c>
      <c r="O111" s="110">
        <f t="shared" si="33"/>
        <v>0</v>
      </c>
      <c r="P111" s="110">
        <f t="shared" si="33"/>
        <v>0</v>
      </c>
      <c r="Q111" s="88">
        <f>SUM(E111:P111)</f>
        <v>0</v>
      </c>
    </row>
    <row r="112" spans="2:17" ht="15.75">
      <c r="B112" s="79" t="s">
        <v>50</v>
      </c>
      <c r="C112" s="72"/>
      <c r="D112" s="371"/>
      <c r="E112" s="110">
        <f>D112</f>
        <v>0</v>
      </c>
      <c r="F112" s="110">
        <f aca="true" t="shared" si="34" ref="F112:P112">E112</f>
        <v>0</v>
      </c>
      <c r="G112" s="110">
        <f t="shared" si="34"/>
        <v>0</v>
      </c>
      <c r="H112" s="110">
        <f t="shared" si="34"/>
        <v>0</v>
      </c>
      <c r="I112" s="110">
        <f t="shared" si="34"/>
        <v>0</v>
      </c>
      <c r="J112" s="110">
        <f t="shared" si="34"/>
        <v>0</v>
      </c>
      <c r="K112" s="110">
        <f t="shared" si="34"/>
        <v>0</v>
      </c>
      <c r="L112" s="110">
        <f t="shared" si="34"/>
        <v>0</v>
      </c>
      <c r="M112" s="110">
        <f t="shared" si="34"/>
        <v>0</v>
      </c>
      <c r="N112" s="110">
        <f t="shared" si="34"/>
        <v>0</v>
      </c>
      <c r="O112" s="110">
        <f t="shared" si="34"/>
        <v>0</v>
      </c>
      <c r="P112" s="110">
        <f t="shared" si="34"/>
        <v>0</v>
      </c>
      <c r="Q112" s="88">
        <f>SUM(E112:P112)</f>
        <v>0</v>
      </c>
    </row>
    <row r="113" spans="2:17" ht="15.75">
      <c r="B113" s="75"/>
      <c r="C113" s="72"/>
      <c r="D113" s="371"/>
      <c r="E113" s="75"/>
      <c r="F113" s="74"/>
      <c r="G113" s="74"/>
      <c r="H113" s="74"/>
      <c r="I113" s="74"/>
      <c r="J113" s="74"/>
      <c r="K113" s="73"/>
      <c r="L113" s="73"/>
      <c r="M113" s="73"/>
      <c r="N113" s="73"/>
      <c r="O113" s="73"/>
      <c r="P113" s="73"/>
      <c r="Q113" s="74"/>
    </row>
    <row r="114" spans="2:17" ht="15.75">
      <c r="B114" s="76" t="s">
        <v>107</v>
      </c>
      <c r="C114" s="77"/>
      <c r="D114" s="93"/>
      <c r="E114" s="78">
        <f>E107+E109-E111-E112-E110</f>
        <v>0</v>
      </c>
      <c r="F114" s="78">
        <f aca="true" t="shared" si="35" ref="F114:Q114">F107+F109-F111-F112-F110</f>
        <v>0</v>
      </c>
      <c r="G114" s="78">
        <f t="shared" si="35"/>
        <v>0</v>
      </c>
      <c r="H114" s="78">
        <f t="shared" si="35"/>
        <v>0</v>
      </c>
      <c r="I114" s="78">
        <f t="shared" si="35"/>
        <v>0</v>
      </c>
      <c r="J114" s="78">
        <f t="shared" si="35"/>
        <v>0</v>
      </c>
      <c r="K114" s="78">
        <f t="shared" si="35"/>
        <v>0</v>
      </c>
      <c r="L114" s="78">
        <f t="shared" si="35"/>
        <v>0</v>
      </c>
      <c r="M114" s="78">
        <f t="shared" si="35"/>
        <v>0</v>
      </c>
      <c r="N114" s="78">
        <f t="shared" si="35"/>
        <v>0</v>
      </c>
      <c r="O114" s="78">
        <f t="shared" si="35"/>
        <v>0</v>
      </c>
      <c r="P114" s="78">
        <f t="shared" si="35"/>
        <v>0</v>
      </c>
      <c r="Q114" s="78">
        <f t="shared" si="35"/>
        <v>0</v>
      </c>
    </row>
    <row r="115" spans="2:17" ht="15.75">
      <c r="B115" s="76" t="s">
        <v>108</v>
      </c>
      <c r="C115" s="77"/>
      <c r="D115" s="93"/>
      <c r="E115" s="78">
        <f>E114*30.39%</f>
        <v>0</v>
      </c>
      <c r="F115" s="78">
        <f aca="true" t="shared" si="36" ref="F115:Q115">F114*30.39%</f>
        <v>0</v>
      </c>
      <c r="G115" s="78">
        <f t="shared" si="36"/>
        <v>0</v>
      </c>
      <c r="H115" s="78">
        <f t="shared" si="36"/>
        <v>0</v>
      </c>
      <c r="I115" s="78">
        <f t="shared" si="36"/>
        <v>0</v>
      </c>
      <c r="J115" s="78">
        <f t="shared" si="36"/>
        <v>0</v>
      </c>
      <c r="K115" s="78">
        <f t="shared" si="36"/>
        <v>0</v>
      </c>
      <c r="L115" s="78">
        <f t="shared" si="36"/>
        <v>0</v>
      </c>
      <c r="M115" s="78">
        <f t="shared" si="36"/>
        <v>0</v>
      </c>
      <c r="N115" s="78">
        <f t="shared" si="36"/>
        <v>0</v>
      </c>
      <c r="O115" s="78">
        <f t="shared" si="36"/>
        <v>0</v>
      </c>
      <c r="P115" s="78">
        <f t="shared" si="36"/>
        <v>0</v>
      </c>
      <c r="Q115" s="78">
        <f t="shared" si="36"/>
        <v>0</v>
      </c>
    </row>
    <row r="116" spans="2:17" ht="15.75">
      <c r="B116" s="96" t="s">
        <v>109</v>
      </c>
      <c r="C116" s="92"/>
      <c r="D116" s="92"/>
      <c r="E116" s="78">
        <f>+E114-E115</f>
        <v>0</v>
      </c>
      <c r="F116" s="78">
        <f aca="true" t="shared" si="37" ref="F116:P116">+F114-F115</f>
        <v>0</v>
      </c>
      <c r="G116" s="78">
        <f t="shared" si="37"/>
        <v>0</v>
      </c>
      <c r="H116" s="78">
        <f t="shared" si="37"/>
        <v>0</v>
      </c>
      <c r="I116" s="78">
        <f t="shared" si="37"/>
        <v>0</v>
      </c>
      <c r="J116" s="78">
        <f t="shared" si="37"/>
        <v>0</v>
      </c>
      <c r="K116" s="78">
        <f t="shared" si="37"/>
        <v>0</v>
      </c>
      <c r="L116" s="78">
        <f t="shared" si="37"/>
        <v>0</v>
      </c>
      <c r="M116" s="78">
        <f t="shared" si="37"/>
        <v>0</v>
      </c>
      <c r="N116" s="78">
        <f t="shared" si="37"/>
        <v>0</v>
      </c>
      <c r="O116" s="78">
        <f t="shared" si="37"/>
        <v>0</v>
      </c>
      <c r="P116" s="78">
        <f t="shared" si="37"/>
        <v>0</v>
      </c>
      <c r="Q116" s="78">
        <f>Q114-Q115</f>
        <v>0</v>
      </c>
    </row>
    <row r="118" spans="2:17" ht="15.75">
      <c r="B118" s="97" t="s">
        <v>110</v>
      </c>
      <c r="C118" s="98"/>
      <c r="D118" s="98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7"/>
      <c r="Q118" s="106"/>
    </row>
    <row r="119" spans="2:16" ht="15.75">
      <c r="B119" s="97" t="s">
        <v>111</v>
      </c>
      <c r="C119" s="92"/>
      <c r="D119" s="99"/>
      <c r="E119" s="108"/>
      <c r="F119" s="108"/>
      <c r="G119" s="108"/>
      <c r="H119" s="108"/>
      <c r="I119" s="108"/>
      <c r="J119" s="108"/>
      <c r="K119" s="100"/>
      <c r="L119" s="100"/>
      <c r="M119" s="100"/>
      <c r="N119" s="100"/>
      <c r="O119" s="100"/>
      <c r="P119" s="100"/>
    </row>
    <row r="120" spans="2:16" ht="15.75">
      <c r="B120" s="101"/>
      <c r="C120" s="118"/>
      <c r="D120" s="72"/>
      <c r="E120" s="74"/>
      <c r="F120" s="74"/>
      <c r="G120" s="74"/>
      <c r="H120" s="74"/>
      <c r="I120" s="74"/>
      <c r="J120" s="74"/>
      <c r="K120" s="73"/>
      <c r="L120" s="73"/>
      <c r="M120" s="73"/>
      <c r="N120" s="73"/>
      <c r="O120" s="73"/>
      <c r="P120" s="73"/>
    </row>
    <row r="121" spans="2:16" ht="15.75">
      <c r="B121" s="101" t="s">
        <v>267</v>
      </c>
      <c r="C121" s="119"/>
      <c r="D121" s="102"/>
      <c r="E121" s="495"/>
      <c r="F121" s="91">
        <f aca="true" t="shared" si="38" ref="F121:P121">E145</f>
        <v>0</v>
      </c>
      <c r="G121" s="91">
        <f t="shared" si="38"/>
        <v>0</v>
      </c>
      <c r="H121" s="91">
        <f t="shared" si="38"/>
        <v>0</v>
      </c>
      <c r="I121" s="91">
        <f t="shared" si="38"/>
        <v>0</v>
      </c>
      <c r="J121" s="91">
        <f t="shared" si="38"/>
        <v>0</v>
      </c>
      <c r="K121" s="91">
        <f t="shared" si="38"/>
        <v>0</v>
      </c>
      <c r="L121" s="91">
        <f t="shared" si="38"/>
        <v>0</v>
      </c>
      <c r="M121" s="91">
        <f t="shared" si="38"/>
        <v>0</v>
      </c>
      <c r="N121" s="91">
        <f t="shared" si="38"/>
        <v>0</v>
      </c>
      <c r="O121" s="91">
        <f t="shared" si="38"/>
        <v>0</v>
      </c>
      <c r="P121" s="91">
        <f t="shared" si="38"/>
        <v>0</v>
      </c>
    </row>
    <row r="122" spans="2:16" ht="15.75">
      <c r="B122" s="103"/>
      <c r="C122" s="118"/>
      <c r="D122" s="72"/>
      <c r="E122" s="74"/>
      <c r="F122" s="74"/>
      <c r="G122" s="74"/>
      <c r="H122" s="74"/>
      <c r="I122" s="74"/>
      <c r="J122" s="74"/>
      <c r="K122" s="73"/>
      <c r="L122" s="73"/>
      <c r="M122" s="73"/>
      <c r="N122" s="73"/>
      <c r="O122" s="73"/>
      <c r="P122" s="73"/>
    </row>
    <row r="123" spans="2:16" ht="15.75">
      <c r="B123" s="103" t="s">
        <v>112</v>
      </c>
      <c r="C123" s="118"/>
      <c r="D123" s="72"/>
      <c r="E123" s="73">
        <f aca="true" t="shared" si="39" ref="E123:P123">E116</f>
        <v>0</v>
      </c>
      <c r="F123" s="73">
        <f t="shared" si="39"/>
        <v>0</v>
      </c>
      <c r="G123" s="73">
        <f t="shared" si="39"/>
        <v>0</v>
      </c>
      <c r="H123" s="73">
        <f t="shared" si="39"/>
        <v>0</v>
      </c>
      <c r="I123" s="73">
        <f t="shared" si="39"/>
        <v>0</v>
      </c>
      <c r="J123" s="73">
        <f t="shared" si="39"/>
        <v>0</v>
      </c>
      <c r="K123" s="73">
        <f t="shared" si="39"/>
        <v>0</v>
      </c>
      <c r="L123" s="73">
        <f t="shared" si="39"/>
        <v>0</v>
      </c>
      <c r="M123" s="73">
        <f t="shared" si="39"/>
        <v>0</v>
      </c>
      <c r="N123" s="73">
        <f t="shared" si="39"/>
        <v>0</v>
      </c>
      <c r="O123" s="73">
        <f t="shared" si="39"/>
        <v>0</v>
      </c>
      <c r="P123" s="73">
        <f t="shared" si="39"/>
        <v>0</v>
      </c>
    </row>
    <row r="124" spans="2:16" ht="15.75">
      <c r="B124" s="586" t="s">
        <v>106</v>
      </c>
      <c r="C124" s="587"/>
      <c r="D124" s="72"/>
      <c r="E124" s="73">
        <f>E111</f>
        <v>0</v>
      </c>
      <c r="F124" s="73">
        <f aca="true" t="shared" si="40" ref="F124:P124">F111</f>
        <v>0</v>
      </c>
      <c r="G124" s="73">
        <f t="shared" si="40"/>
        <v>0</v>
      </c>
      <c r="H124" s="73">
        <f t="shared" si="40"/>
        <v>0</v>
      </c>
      <c r="I124" s="73">
        <f t="shared" si="40"/>
        <v>0</v>
      </c>
      <c r="J124" s="73">
        <f t="shared" si="40"/>
        <v>0</v>
      </c>
      <c r="K124" s="73">
        <f t="shared" si="40"/>
        <v>0</v>
      </c>
      <c r="L124" s="73">
        <f t="shared" si="40"/>
        <v>0</v>
      </c>
      <c r="M124" s="73">
        <f t="shared" si="40"/>
        <v>0</v>
      </c>
      <c r="N124" s="73">
        <f t="shared" si="40"/>
        <v>0</v>
      </c>
      <c r="O124" s="73">
        <f t="shared" si="40"/>
        <v>0</v>
      </c>
      <c r="P124" s="73">
        <f t="shared" si="40"/>
        <v>0</v>
      </c>
    </row>
    <row r="125" spans="2:16" ht="15.75">
      <c r="B125" s="303" t="s">
        <v>302</v>
      </c>
      <c r="C125" s="232"/>
      <c r="D125" s="72"/>
      <c r="E125" s="73">
        <f>E115</f>
        <v>0</v>
      </c>
      <c r="F125" s="73">
        <f aca="true" t="shared" si="41" ref="F125:P125">F115</f>
        <v>0</v>
      </c>
      <c r="G125" s="73">
        <f t="shared" si="41"/>
        <v>0</v>
      </c>
      <c r="H125" s="73">
        <f t="shared" si="41"/>
        <v>0</v>
      </c>
      <c r="I125" s="73">
        <f t="shared" si="41"/>
        <v>0</v>
      </c>
      <c r="J125" s="73">
        <f t="shared" si="41"/>
        <v>0</v>
      </c>
      <c r="K125" s="73">
        <f t="shared" si="41"/>
        <v>0</v>
      </c>
      <c r="L125" s="73">
        <f t="shared" si="41"/>
        <v>0</v>
      </c>
      <c r="M125" s="73">
        <f t="shared" si="41"/>
        <v>0</v>
      </c>
      <c r="N125" s="73">
        <f t="shared" si="41"/>
        <v>0</v>
      </c>
      <c r="O125" s="73">
        <f t="shared" si="41"/>
        <v>0</v>
      </c>
      <c r="P125" s="73">
        <f t="shared" si="41"/>
        <v>0</v>
      </c>
    </row>
    <row r="126" spans="2:16" ht="15.75">
      <c r="B126" s="103" t="s">
        <v>50</v>
      </c>
      <c r="C126" s="118"/>
      <c r="D126" s="72"/>
      <c r="E126" s="73">
        <f aca="true" t="shared" si="42" ref="E126:J126">E112</f>
        <v>0</v>
      </c>
      <c r="F126" s="73">
        <f t="shared" si="42"/>
        <v>0</v>
      </c>
      <c r="G126" s="73">
        <f t="shared" si="42"/>
        <v>0</v>
      </c>
      <c r="H126" s="73">
        <f t="shared" si="42"/>
        <v>0</v>
      </c>
      <c r="I126" s="73">
        <f t="shared" si="42"/>
        <v>0</v>
      </c>
      <c r="J126" s="73">
        <f t="shared" si="42"/>
        <v>0</v>
      </c>
      <c r="K126" s="73">
        <f aca="true" t="shared" si="43" ref="K126:P126">K112</f>
        <v>0</v>
      </c>
      <c r="L126" s="73">
        <f t="shared" si="43"/>
        <v>0</v>
      </c>
      <c r="M126" s="73">
        <f t="shared" si="43"/>
        <v>0</v>
      </c>
      <c r="N126" s="73">
        <f t="shared" si="43"/>
        <v>0</v>
      </c>
      <c r="O126" s="73">
        <f t="shared" si="43"/>
        <v>0</v>
      </c>
      <c r="P126" s="73">
        <f t="shared" si="43"/>
        <v>0</v>
      </c>
    </row>
    <row r="127" spans="2:16" ht="15.75">
      <c r="B127" s="210" t="s">
        <v>300</v>
      </c>
      <c r="C127" s="118"/>
      <c r="D127" s="72"/>
      <c r="E127" s="73">
        <f>E76</f>
        <v>0</v>
      </c>
      <c r="F127" s="73">
        <f aca="true" t="shared" si="44" ref="F127:P127">F76</f>
        <v>0</v>
      </c>
      <c r="G127" s="73">
        <f t="shared" si="44"/>
        <v>0</v>
      </c>
      <c r="H127" s="73">
        <f t="shared" si="44"/>
        <v>0</v>
      </c>
      <c r="I127" s="73">
        <f t="shared" si="44"/>
        <v>0</v>
      </c>
      <c r="J127" s="73">
        <f t="shared" si="44"/>
        <v>0</v>
      </c>
      <c r="K127" s="73">
        <f t="shared" si="44"/>
        <v>0</v>
      </c>
      <c r="L127" s="73">
        <f t="shared" si="44"/>
        <v>0</v>
      </c>
      <c r="M127" s="73">
        <f t="shared" si="44"/>
        <v>0</v>
      </c>
      <c r="N127" s="73">
        <f t="shared" si="44"/>
        <v>0</v>
      </c>
      <c r="O127" s="73">
        <f t="shared" si="44"/>
        <v>0</v>
      </c>
      <c r="P127" s="73">
        <f t="shared" si="44"/>
        <v>0</v>
      </c>
    </row>
    <row r="128" spans="2:16" ht="15.75">
      <c r="B128" s="103" t="s">
        <v>113</v>
      </c>
      <c r="C128" s="118"/>
      <c r="D128" s="72"/>
      <c r="E128" s="73">
        <f aca="true" t="shared" si="45" ref="E128:P128">IF(E82&gt;0,E82,0)</f>
        <v>0</v>
      </c>
      <c r="F128" s="73">
        <f t="shared" si="45"/>
        <v>0</v>
      </c>
      <c r="G128" s="73">
        <f t="shared" si="45"/>
        <v>0</v>
      </c>
      <c r="H128" s="73">
        <f t="shared" si="45"/>
        <v>0</v>
      </c>
      <c r="I128" s="73">
        <f t="shared" si="45"/>
        <v>0</v>
      </c>
      <c r="J128" s="73">
        <f t="shared" si="45"/>
        <v>0</v>
      </c>
      <c r="K128" s="73">
        <f t="shared" si="45"/>
        <v>0</v>
      </c>
      <c r="L128" s="73">
        <f t="shared" si="45"/>
        <v>0</v>
      </c>
      <c r="M128" s="73">
        <f t="shared" si="45"/>
        <v>0</v>
      </c>
      <c r="N128" s="73">
        <f t="shared" si="45"/>
        <v>0</v>
      </c>
      <c r="O128" s="73">
        <f t="shared" si="45"/>
        <v>0</v>
      </c>
      <c r="P128" s="73">
        <f t="shared" si="45"/>
        <v>0</v>
      </c>
    </row>
    <row r="129" spans="2:16" ht="15.75">
      <c r="B129" s="103" t="s">
        <v>114</v>
      </c>
      <c r="C129" s="118"/>
      <c r="D129" s="72"/>
      <c r="E129" s="73">
        <f>(E72+E73+E74)/3</f>
        <v>0</v>
      </c>
      <c r="F129" s="73">
        <f>(F72+F73+F74)/3</f>
        <v>0</v>
      </c>
      <c r="G129" s="73">
        <f aca="true" t="shared" si="46" ref="G129:P129">(G72+G73+G74)/3</f>
        <v>0</v>
      </c>
      <c r="H129" s="73">
        <f t="shared" si="46"/>
        <v>0</v>
      </c>
      <c r="I129" s="73">
        <f t="shared" si="46"/>
        <v>0</v>
      </c>
      <c r="J129" s="73">
        <f t="shared" si="46"/>
        <v>0</v>
      </c>
      <c r="K129" s="73">
        <f t="shared" si="46"/>
        <v>0</v>
      </c>
      <c r="L129" s="73">
        <f t="shared" si="46"/>
        <v>0</v>
      </c>
      <c r="M129" s="73">
        <f t="shared" si="46"/>
        <v>0</v>
      </c>
      <c r="N129" s="73">
        <f t="shared" si="46"/>
        <v>0</v>
      </c>
      <c r="O129" s="73">
        <f t="shared" si="46"/>
        <v>0</v>
      </c>
      <c r="P129" s="73">
        <f t="shared" si="46"/>
        <v>0</v>
      </c>
    </row>
    <row r="130" spans="2:16" ht="15.75">
      <c r="B130" s="210" t="s">
        <v>279</v>
      </c>
      <c r="C130" s="118"/>
      <c r="D130" s="72"/>
      <c r="E130" s="74"/>
      <c r="F130" s="74"/>
      <c r="G130" s="74"/>
      <c r="H130" s="124"/>
      <c r="I130" s="124"/>
      <c r="J130" s="124"/>
      <c r="K130" s="200"/>
      <c r="L130" s="73"/>
      <c r="M130" s="73"/>
      <c r="N130" s="73"/>
      <c r="O130" s="73"/>
      <c r="P130" s="73"/>
    </row>
    <row r="131" spans="2:16" ht="15.75">
      <c r="B131" s="210" t="s">
        <v>278</v>
      </c>
      <c r="C131" s="118"/>
      <c r="D131" s="72"/>
      <c r="E131" s="74"/>
      <c r="F131" s="74"/>
      <c r="G131" s="74"/>
      <c r="H131" s="74"/>
      <c r="I131" s="74"/>
      <c r="J131" s="74"/>
      <c r="K131" s="111"/>
      <c r="L131" s="73"/>
      <c r="M131" s="73"/>
      <c r="N131" s="73"/>
      <c r="O131" s="73"/>
      <c r="P131" s="73">
        <v>0</v>
      </c>
    </row>
    <row r="132" spans="2:16" ht="15.75">
      <c r="B132" s="103" t="s">
        <v>115</v>
      </c>
      <c r="C132" s="118"/>
      <c r="D132" s="72"/>
      <c r="E132" s="111">
        <f>E187</f>
        <v>0</v>
      </c>
      <c r="F132" s="111">
        <f aca="true" t="shared" si="47" ref="F132:P132">F187</f>
        <v>0</v>
      </c>
      <c r="G132" s="111">
        <f t="shared" si="47"/>
        <v>0</v>
      </c>
      <c r="H132" s="111">
        <f t="shared" si="47"/>
        <v>0</v>
      </c>
      <c r="I132" s="111">
        <f t="shared" si="47"/>
        <v>0</v>
      </c>
      <c r="J132" s="111">
        <f t="shared" si="47"/>
        <v>0</v>
      </c>
      <c r="K132" s="111">
        <f t="shared" si="47"/>
        <v>0</v>
      </c>
      <c r="L132" s="111">
        <f t="shared" si="47"/>
        <v>0</v>
      </c>
      <c r="M132" s="111">
        <f t="shared" si="47"/>
        <v>0</v>
      </c>
      <c r="N132" s="111">
        <f t="shared" si="47"/>
        <v>0</v>
      </c>
      <c r="O132" s="111">
        <f t="shared" si="47"/>
        <v>0</v>
      </c>
      <c r="P132" s="111">
        <f t="shared" si="47"/>
        <v>0</v>
      </c>
    </row>
    <row r="133" spans="2:16" ht="15.75">
      <c r="B133" s="103"/>
      <c r="C133" s="118"/>
      <c r="D133" s="72"/>
      <c r="E133" s="74"/>
      <c r="F133" s="74"/>
      <c r="G133" s="74"/>
      <c r="H133" s="74"/>
      <c r="I133" s="74"/>
      <c r="J133" s="74"/>
      <c r="K133" s="73"/>
      <c r="L133" s="73"/>
      <c r="M133" s="73"/>
      <c r="N133" s="73"/>
      <c r="O133" s="73"/>
      <c r="P133" s="73"/>
    </row>
    <row r="134" spans="2:16" ht="15.75">
      <c r="B134" s="97" t="s">
        <v>116</v>
      </c>
      <c r="C134" s="120"/>
      <c r="D134" s="77"/>
      <c r="E134" s="104">
        <f aca="true" t="shared" si="48" ref="E134:P134">SUM(E121:E132)</f>
        <v>0</v>
      </c>
      <c r="F134" s="104">
        <f t="shared" si="48"/>
        <v>0</v>
      </c>
      <c r="G134" s="104">
        <f t="shared" si="48"/>
        <v>0</v>
      </c>
      <c r="H134" s="104">
        <f t="shared" si="48"/>
        <v>0</v>
      </c>
      <c r="I134" s="104">
        <f t="shared" si="48"/>
        <v>0</v>
      </c>
      <c r="J134" s="104">
        <f t="shared" si="48"/>
        <v>0</v>
      </c>
      <c r="K134" s="104">
        <f t="shared" si="48"/>
        <v>0</v>
      </c>
      <c r="L134" s="104">
        <f t="shared" si="48"/>
        <v>0</v>
      </c>
      <c r="M134" s="104">
        <f t="shared" si="48"/>
        <v>0</v>
      </c>
      <c r="N134" s="104">
        <f t="shared" si="48"/>
        <v>0</v>
      </c>
      <c r="O134" s="104">
        <f t="shared" si="48"/>
        <v>0</v>
      </c>
      <c r="P134" s="104">
        <f t="shared" si="48"/>
        <v>0</v>
      </c>
    </row>
    <row r="135" spans="2:16" ht="15.75">
      <c r="B135" s="103"/>
      <c r="C135" s="118"/>
      <c r="D135" s="72"/>
      <c r="E135" s="74"/>
      <c r="F135" s="74"/>
      <c r="G135" s="74"/>
      <c r="H135" s="74"/>
      <c r="I135" s="74"/>
      <c r="J135" s="74"/>
      <c r="K135" s="73"/>
      <c r="L135" s="73"/>
      <c r="M135" s="73"/>
      <c r="N135" s="73"/>
      <c r="O135" s="73"/>
      <c r="P135" s="73"/>
    </row>
    <row r="136" spans="2:16" ht="15.75">
      <c r="B136" s="101" t="s">
        <v>117</v>
      </c>
      <c r="C136" s="118"/>
      <c r="D136" s="72"/>
      <c r="E136" s="74"/>
      <c r="F136" s="74"/>
      <c r="G136" s="74"/>
      <c r="H136" s="74"/>
      <c r="I136" s="74"/>
      <c r="J136" s="74"/>
      <c r="K136" s="73"/>
      <c r="L136" s="73"/>
      <c r="M136" s="73"/>
      <c r="N136" s="73"/>
      <c r="O136" s="73"/>
      <c r="P136" s="73"/>
    </row>
    <row r="137" spans="2:16" ht="15.75">
      <c r="B137" s="103" t="s">
        <v>118</v>
      </c>
      <c r="C137" s="118"/>
      <c r="D137" s="72"/>
      <c r="E137" s="496"/>
      <c r="F137" s="73">
        <f aca="true" t="shared" si="49" ref="F137:P137">E129</f>
        <v>0</v>
      </c>
      <c r="G137" s="73">
        <f t="shared" si="49"/>
        <v>0</v>
      </c>
      <c r="H137" s="73">
        <f t="shared" si="49"/>
        <v>0</v>
      </c>
      <c r="I137" s="73">
        <f t="shared" si="49"/>
        <v>0</v>
      </c>
      <c r="J137" s="73">
        <f t="shared" si="49"/>
        <v>0</v>
      </c>
      <c r="K137" s="73">
        <f t="shared" si="49"/>
        <v>0</v>
      </c>
      <c r="L137" s="73">
        <f t="shared" si="49"/>
        <v>0</v>
      </c>
      <c r="M137" s="73">
        <f t="shared" si="49"/>
        <v>0</v>
      </c>
      <c r="N137" s="73">
        <f t="shared" si="49"/>
        <v>0</v>
      </c>
      <c r="O137" s="73">
        <f t="shared" si="49"/>
        <v>0</v>
      </c>
      <c r="P137" s="73">
        <f t="shared" si="49"/>
        <v>0</v>
      </c>
    </row>
    <row r="138" spans="2:16" ht="15.75">
      <c r="B138" s="210" t="s">
        <v>311</v>
      </c>
      <c r="C138" s="118"/>
      <c r="D138" s="72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2:16" ht="15.75">
      <c r="B139" s="103" t="s">
        <v>119</v>
      </c>
      <c r="C139" s="118"/>
      <c r="D139" s="72"/>
      <c r="E139" s="73">
        <f aca="true" t="shared" si="50" ref="E139:P139">IF(E82&lt;0,-E82,0)</f>
        <v>0</v>
      </c>
      <c r="F139" s="73">
        <f t="shared" si="50"/>
        <v>0</v>
      </c>
      <c r="G139" s="73">
        <f t="shared" si="50"/>
        <v>0</v>
      </c>
      <c r="H139" s="73">
        <f t="shared" si="50"/>
        <v>0</v>
      </c>
      <c r="I139" s="73">
        <f t="shared" si="50"/>
        <v>0</v>
      </c>
      <c r="J139" s="73">
        <f t="shared" si="50"/>
        <v>0</v>
      </c>
      <c r="K139" s="73">
        <f t="shared" si="50"/>
        <v>0</v>
      </c>
      <c r="L139" s="73">
        <f t="shared" si="50"/>
        <v>0</v>
      </c>
      <c r="M139" s="73">
        <f t="shared" si="50"/>
        <v>0</v>
      </c>
      <c r="N139" s="73">
        <f t="shared" si="50"/>
        <v>0</v>
      </c>
      <c r="O139" s="73">
        <f t="shared" si="50"/>
        <v>0</v>
      </c>
      <c r="P139" s="73">
        <f t="shared" si="50"/>
        <v>0</v>
      </c>
    </row>
    <row r="140" spans="2:16" ht="15.75">
      <c r="B140" s="210" t="s">
        <v>303</v>
      </c>
      <c r="C140" s="118"/>
      <c r="D140" s="72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2:16" ht="15.75">
      <c r="B141" s="210" t="s">
        <v>273</v>
      </c>
      <c r="C141" s="118"/>
      <c r="D141" s="72"/>
      <c r="E141" s="121"/>
      <c r="F141" s="74"/>
      <c r="G141" s="74"/>
      <c r="H141" s="74"/>
      <c r="I141" s="74"/>
      <c r="J141" s="74"/>
      <c r="K141" s="73"/>
      <c r="L141" s="73"/>
      <c r="M141" s="73"/>
      <c r="N141" s="73"/>
      <c r="O141" s="73"/>
      <c r="P141" s="73"/>
    </row>
    <row r="142" spans="2:16" ht="15.75">
      <c r="B142" s="103" t="s">
        <v>120</v>
      </c>
      <c r="C142" s="118"/>
      <c r="D142" s="72"/>
      <c r="E142" s="111">
        <f>E188</f>
        <v>0</v>
      </c>
      <c r="F142" s="111">
        <f aca="true" t="shared" si="51" ref="F142:P142">F188</f>
        <v>0</v>
      </c>
      <c r="G142" s="111">
        <f t="shared" si="51"/>
        <v>0</v>
      </c>
      <c r="H142" s="111">
        <f t="shared" si="51"/>
        <v>0</v>
      </c>
      <c r="I142" s="111">
        <f t="shared" si="51"/>
        <v>0</v>
      </c>
      <c r="J142" s="111">
        <f t="shared" si="51"/>
        <v>0</v>
      </c>
      <c r="K142" s="111">
        <f t="shared" si="51"/>
        <v>0</v>
      </c>
      <c r="L142" s="111">
        <f t="shared" si="51"/>
        <v>0</v>
      </c>
      <c r="M142" s="111">
        <f t="shared" si="51"/>
        <v>0</v>
      </c>
      <c r="N142" s="111">
        <f t="shared" si="51"/>
        <v>0</v>
      </c>
      <c r="O142" s="111">
        <f t="shared" si="51"/>
        <v>0</v>
      </c>
      <c r="P142" s="111">
        <f t="shared" si="51"/>
        <v>0</v>
      </c>
    </row>
    <row r="143" spans="2:16" ht="15.75">
      <c r="B143" s="210" t="s">
        <v>301</v>
      </c>
      <c r="C143" s="118"/>
      <c r="D143" s="72"/>
      <c r="E143" s="74"/>
      <c r="F143" s="74"/>
      <c r="G143" s="73"/>
      <c r="H143" s="73"/>
      <c r="I143" s="73"/>
      <c r="J143" s="73"/>
      <c r="K143" s="73">
        <f>SUM(E127:J127)</f>
        <v>0</v>
      </c>
      <c r="L143" s="73"/>
      <c r="M143" s="73"/>
      <c r="N143" s="73"/>
      <c r="O143" s="73"/>
      <c r="P143" s="73">
        <f>SUM(K127:P127)</f>
        <v>0</v>
      </c>
    </row>
    <row r="144" spans="2:16" ht="15.75">
      <c r="B144" s="97" t="s">
        <v>121</v>
      </c>
      <c r="C144" s="120"/>
      <c r="D144" s="77"/>
      <c r="E144" s="104">
        <f aca="true" t="shared" si="52" ref="E144:P144">SUM(E137:E143)</f>
        <v>0</v>
      </c>
      <c r="F144" s="104">
        <f t="shared" si="52"/>
        <v>0</v>
      </c>
      <c r="G144" s="104">
        <f t="shared" si="52"/>
        <v>0</v>
      </c>
      <c r="H144" s="104">
        <f t="shared" si="52"/>
        <v>0</v>
      </c>
      <c r="I144" s="104">
        <f t="shared" si="52"/>
        <v>0</v>
      </c>
      <c r="J144" s="104">
        <f t="shared" si="52"/>
        <v>0</v>
      </c>
      <c r="K144" s="104">
        <f t="shared" si="52"/>
        <v>0</v>
      </c>
      <c r="L144" s="104">
        <f t="shared" si="52"/>
        <v>0</v>
      </c>
      <c r="M144" s="104">
        <f t="shared" si="52"/>
        <v>0</v>
      </c>
      <c r="N144" s="104">
        <f t="shared" si="52"/>
        <v>0</v>
      </c>
      <c r="O144" s="104">
        <f t="shared" si="52"/>
        <v>0</v>
      </c>
      <c r="P144" s="104">
        <f t="shared" si="52"/>
        <v>0</v>
      </c>
    </row>
    <row r="145" spans="2:16" ht="15.75">
      <c r="B145" s="97" t="s">
        <v>122</v>
      </c>
      <c r="C145" s="120"/>
      <c r="D145" s="77"/>
      <c r="E145" s="104">
        <f aca="true" t="shared" si="53" ref="E145:P145">E134-E144</f>
        <v>0</v>
      </c>
      <c r="F145" s="104">
        <f t="shared" si="53"/>
        <v>0</v>
      </c>
      <c r="G145" s="104">
        <f t="shared" si="53"/>
        <v>0</v>
      </c>
      <c r="H145" s="104">
        <f t="shared" si="53"/>
        <v>0</v>
      </c>
      <c r="I145" s="104">
        <f t="shared" si="53"/>
        <v>0</v>
      </c>
      <c r="J145" s="104">
        <f t="shared" si="53"/>
        <v>0</v>
      </c>
      <c r="K145" s="104">
        <f t="shared" si="53"/>
        <v>0</v>
      </c>
      <c r="L145" s="104">
        <f t="shared" si="53"/>
        <v>0</v>
      </c>
      <c r="M145" s="104">
        <f t="shared" si="53"/>
        <v>0</v>
      </c>
      <c r="N145" s="104">
        <f t="shared" si="53"/>
        <v>0</v>
      </c>
      <c r="O145" s="104">
        <f t="shared" si="53"/>
        <v>0</v>
      </c>
      <c r="P145" s="104">
        <f t="shared" si="53"/>
        <v>0</v>
      </c>
    </row>
    <row r="146" spans="6:10" ht="15.75">
      <c r="F146" s="106"/>
      <c r="G146" s="106"/>
      <c r="H146" s="106"/>
      <c r="I146" s="106"/>
      <c r="J146" s="106"/>
    </row>
    <row r="147" spans="2:16" ht="15.75">
      <c r="B147" s="304" t="s">
        <v>304</v>
      </c>
      <c r="D147" s="305"/>
      <c r="E147" s="212">
        <f>SUMPRODUCT(E30:E32,$D$77:$D$79)/100</f>
        <v>0</v>
      </c>
      <c r="F147" s="212">
        <f aca="true" t="shared" si="54" ref="F147:P147">SUMPRODUCT(F30:F32,$D$77:$D$79)/100</f>
        <v>0</v>
      </c>
      <c r="G147" s="212">
        <f t="shared" si="54"/>
        <v>0</v>
      </c>
      <c r="H147" s="212">
        <f t="shared" si="54"/>
        <v>0</v>
      </c>
      <c r="I147" s="212">
        <f t="shared" si="54"/>
        <v>0</v>
      </c>
      <c r="J147" s="212">
        <f t="shared" si="54"/>
        <v>0</v>
      </c>
      <c r="K147" s="212">
        <f t="shared" si="54"/>
        <v>0</v>
      </c>
      <c r="L147" s="212">
        <f t="shared" si="54"/>
        <v>0</v>
      </c>
      <c r="M147" s="212">
        <f t="shared" si="54"/>
        <v>0</v>
      </c>
      <c r="N147" s="212">
        <f t="shared" si="54"/>
        <v>0</v>
      </c>
      <c r="O147" s="212">
        <f t="shared" si="54"/>
        <v>0</v>
      </c>
      <c r="P147" s="212">
        <f t="shared" si="54"/>
        <v>0</v>
      </c>
    </row>
    <row r="148" spans="2:16" ht="15.75">
      <c r="B148" s="304" t="s">
        <v>305</v>
      </c>
      <c r="D148" s="305"/>
      <c r="E148" s="212">
        <f>E191</f>
        <v>0</v>
      </c>
      <c r="F148" s="212">
        <f aca="true" t="shared" si="55" ref="F148:P148">F191</f>
        <v>0</v>
      </c>
      <c r="G148" s="212">
        <f t="shared" si="55"/>
        <v>0</v>
      </c>
      <c r="H148" s="212">
        <f t="shared" si="55"/>
        <v>0</v>
      </c>
      <c r="I148" s="212">
        <f t="shared" si="55"/>
        <v>0</v>
      </c>
      <c r="J148" s="212">
        <f t="shared" si="55"/>
        <v>0</v>
      </c>
      <c r="K148" s="212">
        <f t="shared" si="55"/>
        <v>0</v>
      </c>
      <c r="L148" s="212">
        <f t="shared" si="55"/>
        <v>0</v>
      </c>
      <c r="M148" s="212">
        <f t="shared" si="55"/>
        <v>0</v>
      </c>
      <c r="N148" s="212">
        <f t="shared" si="55"/>
        <v>0</v>
      </c>
      <c r="O148" s="212">
        <f t="shared" si="55"/>
        <v>0</v>
      </c>
      <c r="P148" s="212">
        <f t="shared" si="55"/>
        <v>0</v>
      </c>
    </row>
    <row r="149" spans="2:16" ht="15.75">
      <c r="B149" s="304" t="s">
        <v>307</v>
      </c>
      <c r="E149" s="212">
        <f>E147*80%</f>
        <v>0</v>
      </c>
      <c r="F149" s="212">
        <f aca="true" t="shared" si="56" ref="F149:P149">F147*80%</f>
        <v>0</v>
      </c>
      <c r="G149" s="212">
        <f t="shared" si="56"/>
        <v>0</v>
      </c>
      <c r="H149" s="212">
        <f t="shared" si="56"/>
        <v>0</v>
      </c>
      <c r="I149" s="212">
        <f t="shared" si="56"/>
        <v>0</v>
      </c>
      <c r="J149" s="212">
        <f t="shared" si="56"/>
        <v>0</v>
      </c>
      <c r="K149" s="212">
        <f t="shared" si="56"/>
        <v>0</v>
      </c>
      <c r="L149" s="212">
        <f t="shared" si="56"/>
        <v>0</v>
      </c>
      <c r="M149" s="212">
        <f t="shared" si="56"/>
        <v>0</v>
      </c>
      <c r="N149" s="212">
        <f t="shared" si="56"/>
        <v>0</v>
      </c>
      <c r="O149" s="212">
        <f t="shared" si="56"/>
        <v>0</v>
      </c>
      <c r="P149" s="212">
        <f t="shared" si="56"/>
        <v>0</v>
      </c>
    </row>
    <row r="151" spans="5:16" ht="15.75">
      <c r="E151" s="306">
        <f>E149-E148</f>
        <v>0</v>
      </c>
      <c r="F151" s="306">
        <f aca="true" t="shared" si="57" ref="F151:P151">F149-F148</f>
        <v>0</v>
      </c>
      <c r="G151" s="306">
        <f t="shared" si="57"/>
        <v>0</v>
      </c>
      <c r="H151" s="306">
        <f t="shared" si="57"/>
        <v>0</v>
      </c>
      <c r="I151" s="306">
        <f t="shared" si="57"/>
        <v>0</v>
      </c>
      <c r="J151" s="306">
        <f t="shared" si="57"/>
        <v>0</v>
      </c>
      <c r="K151" s="306">
        <f t="shared" si="57"/>
        <v>0</v>
      </c>
      <c r="L151" s="306">
        <f t="shared" si="57"/>
        <v>0</v>
      </c>
      <c r="M151" s="306">
        <f t="shared" si="57"/>
        <v>0</v>
      </c>
      <c r="N151" s="306">
        <f t="shared" si="57"/>
        <v>0</v>
      </c>
      <c r="O151" s="306">
        <f t="shared" si="57"/>
        <v>0</v>
      </c>
      <c r="P151" s="306">
        <f t="shared" si="57"/>
        <v>0</v>
      </c>
    </row>
    <row r="154" spans="4:16" ht="15.75">
      <c r="D154" s="259" t="s">
        <v>530</v>
      </c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</row>
    <row r="155" spans="4:16" ht="15.75">
      <c r="D155" s="585" t="s">
        <v>73</v>
      </c>
      <c r="E155" s="585"/>
      <c r="F155" s="585"/>
      <c r="G155" s="585"/>
      <c r="H155" s="585"/>
      <c r="I155" s="585"/>
      <c r="J155" s="585"/>
      <c r="K155" s="585"/>
      <c r="L155" s="585"/>
      <c r="M155" s="497"/>
      <c r="N155" s="497"/>
      <c r="O155" s="259"/>
      <c r="P155" s="259"/>
    </row>
    <row r="156" spans="4:16" ht="15.75">
      <c r="D156" s="245"/>
      <c r="E156" s="245"/>
      <c r="F156" s="245"/>
      <c r="G156" s="245"/>
      <c r="H156" s="245"/>
      <c r="I156" s="245"/>
      <c r="J156" s="245"/>
      <c r="K156" s="245"/>
      <c r="L156" s="245"/>
      <c r="M156" s="497"/>
      <c r="N156" s="497"/>
      <c r="O156" s="259"/>
      <c r="P156" s="259"/>
    </row>
    <row r="157" spans="4:16" ht="31.5">
      <c r="D157" s="260" t="s">
        <v>74</v>
      </c>
      <c r="E157" s="260" t="s">
        <v>75</v>
      </c>
      <c r="F157" s="260" t="s">
        <v>45</v>
      </c>
      <c r="G157" s="260" t="s">
        <v>276</v>
      </c>
      <c r="H157" s="260" t="s">
        <v>277</v>
      </c>
      <c r="I157" s="260" t="s">
        <v>76</v>
      </c>
      <c r="J157" s="260" t="s">
        <v>77</v>
      </c>
      <c r="K157" s="260" t="s">
        <v>3</v>
      </c>
      <c r="L157" s="260" t="s">
        <v>78</v>
      </c>
      <c r="M157" s="497"/>
      <c r="N157" s="497"/>
      <c r="O157" s="259"/>
      <c r="P157" s="259"/>
    </row>
    <row r="158" spans="4:16" ht="15.75">
      <c r="D158" s="261"/>
      <c r="E158" s="261"/>
      <c r="F158" s="262"/>
      <c r="G158" s="263"/>
      <c r="H158" s="263"/>
      <c r="I158" s="261"/>
      <c r="J158" s="264"/>
      <c r="K158" s="265"/>
      <c r="L158" s="245"/>
      <c r="M158" s="497"/>
      <c r="N158" s="497"/>
      <c r="O158" s="259"/>
      <c r="P158" s="259"/>
    </row>
    <row r="159" spans="4:16" ht="15.75">
      <c r="D159" s="266">
        <v>43556</v>
      </c>
      <c r="E159" s="266">
        <v>43571</v>
      </c>
      <c r="F159" s="267">
        <f aca="true" t="shared" si="58" ref="F159:F182">E159-D159</f>
        <v>15</v>
      </c>
      <c r="G159" s="512"/>
      <c r="H159" s="512"/>
      <c r="I159" s="267">
        <f>+G159</f>
        <v>0</v>
      </c>
      <c r="J159" s="269">
        <v>0.075</v>
      </c>
      <c r="K159" s="270">
        <f aca="true" t="shared" si="59" ref="K159:K182">(I159*F159*J159)/365</f>
        <v>0</v>
      </c>
      <c r="L159" s="271"/>
      <c r="M159" s="497"/>
      <c r="N159" s="497"/>
      <c r="O159" s="259"/>
      <c r="P159" s="259"/>
    </row>
    <row r="160" spans="4:16" ht="15.75">
      <c r="D160" s="266">
        <f>+E159</f>
        <v>43571</v>
      </c>
      <c r="E160" s="266">
        <v>43586</v>
      </c>
      <c r="F160" s="267">
        <f t="shared" si="58"/>
        <v>15</v>
      </c>
      <c r="G160" s="512"/>
      <c r="H160" s="512"/>
      <c r="I160" s="267">
        <f aca="true" t="shared" si="60" ref="I160:I182">+I159+G160-H160</f>
        <v>0</v>
      </c>
      <c r="J160" s="269">
        <v>0.075</v>
      </c>
      <c r="K160" s="270">
        <f t="shared" si="59"/>
        <v>0</v>
      </c>
      <c r="L160" s="271">
        <f>K160+K159</f>
        <v>0</v>
      </c>
      <c r="M160" s="497"/>
      <c r="N160" s="497"/>
      <c r="O160" s="259"/>
      <c r="P160" s="259"/>
    </row>
    <row r="161" spans="4:16" ht="15.75">
      <c r="D161" s="266">
        <f>+E160</f>
        <v>43586</v>
      </c>
      <c r="E161" s="266">
        <v>43601</v>
      </c>
      <c r="F161" s="267">
        <f t="shared" si="58"/>
        <v>15</v>
      </c>
      <c r="G161" s="512"/>
      <c r="H161" s="512"/>
      <c r="I161" s="267">
        <f t="shared" si="60"/>
        <v>0</v>
      </c>
      <c r="J161" s="269">
        <v>0.075</v>
      </c>
      <c r="K161" s="270">
        <f t="shared" si="59"/>
        <v>0</v>
      </c>
      <c r="L161" s="271"/>
      <c r="M161" s="497"/>
      <c r="N161" s="497"/>
      <c r="O161" s="259"/>
      <c r="P161" s="259"/>
    </row>
    <row r="162" spans="4:16" ht="15.75">
      <c r="D162" s="266">
        <f>E161</f>
        <v>43601</v>
      </c>
      <c r="E162" s="266">
        <v>43617</v>
      </c>
      <c r="F162" s="267">
        <f t="shared" si="58"/>
        <v>16</v>
      </c>
      <c r="G162" s="512"/>
      <c r="H162" s="512"/>
      <c r="I162" s="267">
        <f t="shared" si="60"/>
        <v>0</v>
      </c>
      <c r="J162" s="269">
        <v>0.075</v>
      </c>
      <c r="K162" s="270">
        <f t="shared" si="59"/>
        <v>0</v>
      </c>
      <c r="L162" s="271">
        <f>K162+K161</f>
        <v>0</v>
      </c>
      <c r="M162" s="497"/>
      <c r="N162" s="497"/>
      <c r="O162" s="259"/>
      <c r="P162" s="259"/>
    </row>
    <row r="163" spans="4:16" ht="15.75">
      <c r="D163" s="266">
        <f>E162</f>
        <v>43617</v>
      </c>
      <c r="E163" s="266">
        <v>43632</v>
      </c>
      <c r="F163" s="267">
        <f t="shared" si="58"/>
        <v>15</v>
      </c>
      <c r="G163" s="512"/>
      <c r="H163" s="512"/>
      <c r="I163" s="267">
        <f t="shared" si="60"/>
        <v>0</v>
      </c>
      <c r="J163" s="269">
        <v>0.075</v>
      </c>
      <c r="K163" s="270">
        <f t="shared" si="59"/>
        <v>0</v>
      </c>
      <c r="L163" s="271"/>
      <c r="M163" s="497"/>
      <c r="N163" s="497"/>
      <c r="O163" s="259"/>
      <c r="P163" s="259"/>
    </row>
    <row r="164" spans="4:16" ht="15.75">
      <c r="D164" s="266">
        <f>E163</f>
        <v>43632</v>
      </c>
      <c r="E164" s="266">
        <v>43647</v>
      </c>
      <c r="F164" s="267">
        <f t="shared" si="58"/>
        <v>15</v>
      </c>
      <c r="G164" s="512"/>
      <c r="H164" s="512"/>
      <c r="I164" s="267">
        <f t="shared" si="60"/>
        <v>0</v>
      </c>
      <c r="J164" s="269">
        <v>0.075</v>
      </c>
      <c r="K164" s="270">
        <f t="shared" si="59"/>
        <v>0</v>
      </c>
      <c r="L164" s="271">
        <f>K164+K163</f>
        <v>0</v>
      </c>
      <c r="M164" s="497"/>
      <c r="N164" s="497"/>
      <c r="O164" s="259"/>
      <c r="P164" s="259"/>
    </row>
    <row r="165" spans="4:16" ht="15.75">
      <c r="D165" s="266">
        <f aca="true" t="shared" si="61" ref="D165:D182">E164</f>
        <v>43647</v>
      </c>
      <c r="E165" s="266">
        <v>43652</v>
      </c>
      <c r="F165" s="267">
        <f t="shared" si="58"/>
        <v>5</v>
      </c>
      <c r="G165" s="512"/>
      <c r="H165" s="512"/>
      <c r="I165" s="267">
        <f t="shared" si="60"/>
        <v>0</v>
      </c>
      <c r="J165" s="269">
        <v>0.075</v>
      </c>
      <c r="K165" s="270">
        <f t="shared" si="59"/>
        <v>0</v>
      </c>
      <c r="L165" s="271"/>
      <c r="M165" s="497"/>
      <c r="N165" s="497"/>
      <c r="O165" s="259"/>
      <c r="P165" s="259"/>
    </row>
    <row r="166" spans="4:16" ht="15.75">
      <c r="D166" s="266">
        <f t="shared" si="61"/>
        <v>43652</v>
      </c>
      <c r="E166" s="266">
        <v>43678</v>
      </c>
      <c r="F166" s="267">
        <f t="shared" si="58"/>
        <v>26</v>
      </c>
      <c r="G166" s="512"/>
      <c r="H166" s="512"/>
      <c r="I166" s="267">
        <f t="shared" si="60"/>
        <v>0</v>
      </c>
      <c r="J166" s="269">
        <v>0.075</v>
      </c>
      <c r="K166" s="270">
        <f t="shared" si="59"/>
        <v>0</v>
      </c>
      <c r="L166" s="271">
        <f>K166+K165</f>
        <v>0</v>
      </c>
      <c r="M166" s="497"/>
      <c r="N166" s="497"/>
      <c r="O166" s="259"/>
      <c r="P166" s="259"/>
    </row>
    <row r="167" spans="4:16" ht="15.75">
      <c r="D167" s="266">
        <f t="shared" si="61"/>
        <v>43678</v>
      </c>
      <c r="E167" s="266">
        <v>43693</v>
      </c>
      <c r="F167" s="268">
        <f t="shared" si="58"/>
        <v>15</v>
      </c>
      <c r="G167" s="512"/>
      <c r="H167" s="512"/>
      <c r="I167" s="267">
        <f t="shared" si="60"/>
        <v>0</v>
      </c>
      <c r="J167" s="269">
        <v>0.075</v>
      </c>
      <c r="K167" s="270">
        <f t="shared" si="59"/>
        <v>0</v>
      </c>
      <c r="L167" s="271"/>
      <c r="M167" s="497"/>
      <c r="N167" s="497"/>
      <c r="O167" s="259"/>
      <c r="P167" s="259"/>
    </row>
    <row r="168" spans="4:16" ht="15.75">
      <c r="D168" s="266">
        <f t="shared" si="61"/>
        <v>43693</v>
      </c>
      <c r="E168" s="266">
        <v>43709</v>
      </c>
      <c r="F168" s="268">
        <f t="shared" si="58"/>
        <v>16</v>
      </c>
      <c r="G168" s="512"/>
      <c r="H168" s="512"/>
      <c r="I168" s="267">
        <f t="shared" si="60"/>
        <v>0</v>
      </c>
      <c r="J168" s="269">
        <v>0.075</v>
      </c>
      <c r="K168" s="270">
        <f t="shared" si="59"/>
        <v>0</v>
      </c>
      <c r="L168" s="271">
        <f>K168+K167</f>
        <v>0</v>
      </c>
      <c r="M168" s="497"/>
      <c r="N168" s="497"/>
      <c r="O168" s="259"/>
      <c r="P168" s="259"/>
    </row>
    <row r="169" spans="4:16" ht="15.75">
      <c r="D169" s="266">
        <f t="shared" si="61"/>
        <v>43709</v>
      </c>
      <c r="E169" s="266">
        <v>43724</v>
      </c>
      <c r="F169" s="268">
        <f t="shared" si="58"/>
        <v>15</v>
      </c>
      <c r="G169" s="512"/>
      <c r="H169" s="512"/>
      <c r="I169" s="267">
        <f t="shared" si="60"/>
        <v>0</v>
      </c>
      <c r="J169" s="269">
        <v>0.075</v>
      </c>
      <c r="K169" s="270">
        <f t="shared" si="59"/>
        <v>0</v>
      </c>
      <c r="L169" s="271"/>
      <c r="M169" s="497"/>
      <c r="N169" s="497"/>
      <c r="O169" s="259"/>
      <c r="P169" s="259"/>
    </row>
    <row r="170" spans="4:16" ht="15.75">
      <c r="D170" s="266">
        <f t="shared" si="61"/>
        <v>43724</v>
      </c>
      <c r="E170" s="266">
        <v>43739</v>
      </c>
      <c r="F170" s="268">
        <f t="shared" si="58"/>
        <v>15</v>
      </c>
      <c r="G170" s="512"/>
      <c r="H170" s="512"/>
      <c r="I170" s="267">
        <f t="shared" si="60"/>
        <v>0</v>
      </c>
      <c r="J170" s="269">
        <v>0.075</v>
      </c>
      <c r="K170" s="270">
        <f t="shared" si="59"/>
        <v>0</v>
      </c>
      <c r="L170" s="271">
        <f>K170+K169</f>
        <v>0</v>
      </c>
      <c r="M170" s="497"/>
      <c r="N170" s="497"/>
      <c r="O170" s="259"/>
      <c r="P170" s="259"/>
    </row>
    <row r="171" spans="4:16" ht="15.75">
      <c r="D171" s="266">
        <f t="shared" si="61"/>
        <v>43739</v>
      </c>
      <c r="E171" s="266">
        <v>43754</v>
      </c>
      <c r="F171" s="268">
        <f t="shared" si="58"/>
        <v>15</v>
      </c>
      <c r="G171" s="512"/>
      <c r="H171" s="512"/>
      <c r="I171" s="267">
        <f t="shared" si="60"/>
        <v>0</v>
      </c>
      <c r="J171" s="269">
        <v>0.075</v>
      </c>
      <c r="K171" s="270">
        <f t="shared" si="59"/>
        <v>0</v>
      </c>
      <c r="L171" s="271"/>
      <c r="M171" s="497"/>
      <c r="N171" s="497"/>
      <c r="O171" s="259"/>
      <c r="P171" s="259"/>
    </row>
    <row r="172" spans="4:16" ht="15.75">
      <c r="D172" s="266">
        <f t="shared" si="61"/>
        <v>43754</v>
      </c>
      <c r="E172" s="266">
        <v>43770</v>
      </c>
      <c r="F172" s="268">
        <f t="shared" si="58"/>
        <v>16</v>
      </c>
      <c r="G172" s="512"/>
      <c r="H172" s="512"/>
      <c r="I172" s="267">
        <f t="shared" si="60"/>
        <v>0</v>
      </c>
      <c r="J172" s="269">
        <v>0.075</v>
      </c>
      <c r="K172" s="270">
        <f t="shared" si="59"/>
        <v>0</v>
      </c>
      <c r="L172" s="271">
        <f>K172+K171</f>
        <v>0</v>
      </c>
      <c r="M172" s="497"/>
      <c r="N172" s="497"/>
      <c r="O172" s="259"/>
      <c r="P172" s="259"/>
    </row>
    <row r="173" spans="4:16" ht="15.75">
      <c r="D173" s="266">
        <f t="shared" si="61"/>
        <v>43770</v>
      </c>
      <c r="E173" s="266">
        <v>43785</v>
      </c>
      <c r="F173" s="268">
        <f t="shared" si="58"/>
        <v>15</v>
      </c>
      <c r="G173" s="268"/>
      <c r="H173" s="268"/>
      <c r="I173" s="267">
        <f t="shared" si="60"/>
        <v>0</v>
      </c>
      <c r="J173" s="269">
        <v>0.075</v>
      </c>
      <c r="K173" s="270">
        <f t="shared" si="59"/>
        <v>0</v>
      </c>
      <c r="L173" s="271"/>
      <c r="M173" s="497"/>
      <c r="N173" s="497"/>
      <c r="O173" s="259"/>
      <c r="P173" s="259"/>
    </row>
    <row r="174" spans="4:16" ht="15.75">
      <c r="D174" s="266">
        <f t="shared" si="61"/>
        <v>43785</v>
      </c>
      <c r="E174" s="266">
        <v>43800</v>
      </c>
      <c r="F174" s="268">
        <f t="shared" si="58"/>
        <v>15</v>
      </c>
      <c r="G174" s="268"/>
      <c r="H174" s="268"/>
      <c r="I174" s="267">
        <f t="shared" si="60"/>
        <v>0</v>
      </c>
      <c r="J174" s="269">
        <v>0.075</v>
      </c>
      <c r="K174" s="270">
        <f t="shared" si="59"/>
        <v>0</v>
      </c>
      <c r="L174" s="271">
        <f>K174+K173</f>
        <v>0</v>
      </c>
      <c r="M174" s="497"/>
      <c r="N174" s="497"/>
      <c r="O174" s="259"/>
      <c r="P174" s="259"/>
    </row>
    <row r="175" spans="4:16" ht="15.75">
      <c r="D175" s="266">
        <f t="shared" si="61"/>
        <v>43800</v>
      </c>
      <c r="E175" s="266">
        <v>43815</v>
      </c>
      <c r="F175" s="268">
        <f t="shared" si="58"/>
        <v>15</v>
      </c>
      <c r="G175" s="268"/>
      <c r="H175" s="268"/>
      <c r="I175" s="267">
        <f t="shared" si="60"/>
        <v>0</v>
      </c>
      <c r="J175" s="269">
        <v>0.075</v>
      </c>
      <c r="K175" s="270">
        <f t="shared" si="59"/>
        <v>0</v>
      </c>
      <c r="L175" s="271"/>
      <c r="M175" s="497"/>
      <c r="N175" s="497"/>
      <c r="O175" s="259"/>
      <c r="P175" s="259"/>
    </row>
    <row r="176" spans="4:16" ht="15.75">
      <c r="D176" s="266">
        <f t="shared" si="61"/>
        <v>43815</v>
      </c>
      <c r="E176" s="266">
        <v>43831</v>
      </c>
      <c r="F176" s="268">
        <f t="shared" si="58"/>
        <v>16</v>
      </c>
      <c r="G176" s="268"/>
      <c r="H176" s="268"/>
      <c r="I176" s="267">
        <f t="shared" si="60"/>
        <v>0</v>
      </c>
      <c r="J176" s="269">
        <v>0.075</v>
      </c>
      <c r="K176" s="270">
        <f t="shared" si="59"/>
        <v>0</v>
      </c>
      <c r="L176" s="271">
        <f>K176+K175</f>
        <v>0</v>
      </c>
      <c r="M176" s="497"/>
      <c r="N176" s="497"/>
      <c r="O176" s="259"/>
      <c r="P176" s="259"/>
    </row>
    <row r="177" spans="4:16" ht="15.75">
      <c r="D177" s="266">
        <f t="shared" si="61"/>
        <v>43831</v>
      </c>
      <c r="E177" s="266">
        <v>43846</v>
      </c>
      <c r="F177" s="268">
        <f t="shared" si="58"/>
        <v>15</v>
      </c>
      <c r="G177" s="268"/>
      <c r="H177" s="268"/>
      <c r="I177" s="267">
        <f t="shared" si="60"/>
        <v>0</v>
      </c>
      <c r="J177" s="269">
        <v>0.075</v>
      </c>
      <c r="K177" s="270">
        <f t="shared" si="59"/>
        <v>0</v>
      </c>
      <c r="L177" s="271"/>
      <c r="M177" s="497"/>
      <c r="N177" s="497"/>
      <c r="O177" s="259"/>
      <c r="P177" s="259"/>
    </row>
    <row r="178" spans="4:16" ht="15.75">
      <c r="D178" s="266">
        <f t="shared" si="61"/>
        <v>43846</v>
      </c>
      <c r="E178" s="266">
        <v>43862</v>
      </c>
      <c r="F178" s="268">
        <f t="shared" si="58"/>
        <v>16</v>
      </c>
      <c r="G178" s="268"/>
      <c r="H178" s="268"/>
      <c r="I178" s="267">
        <f t="shared" si="60"/>
        <v>0</v>
      </c>
      <c r="J178" s="269">
        <v>0.075</v>
      </c>
      <c r="K178" s="270">
        <f t="shared" si="59"/>
        <v>0</v>
      </c>
      <c r="L178" s="271">
        <f>K178+K177</f>
        <v>0</v>
      </c>
      <c r="M178" s="497"/>
      <c r="N178" s="497"/>
      <c r="O178" s="259"/>
      <c r="P178" s="259"/>
    </row>
    <row r="179" spans="4:16" ht="15.75">
      <c r="D179" s="266">
        <f t="shared" si="61"/>
        <v>43862</v>
      </c>
      <c r="E179" s="266">
        <v>43877</v>
      </c>
      <c r="F179" s="268">
        <f t="shared" si="58"/>
        <v>15</v>
      </c>
      <c r="G179" s="268"/>
      <c r="H179" s="268"/>
      <c r="I179" s="267">
        <f t="shared" si="60"/>
        <v>0</v>
      </c>
      <c r="J179" s="269">
        <v>0.075</v>
      </c>
      <c r="K179" s="270">
        <f t="shared" si="59"/>
        <v>0</v>
      </c>
      <c r="L179" s="271"/>
      <c r="M179" s="497"/>
      <c r="N179" s="497"/>
      <c r="O179" s="259"/>
      <c r="P179" s="259"/>
    </row>
    <row r="180" spans="4:16" ht="15.75">
      <c r="D180" s="266">
        <f t="shared" si="61"/>
        <v>43877</v>
      </c>
      <c r="E180" s="266">
        <v>43891</v>
      </c>
      <c r="F180" s="268">
        <f t="shared" si="58"/>
        <v>14</v>
      </c>
      <c r="G180" s="268"/>
      <c r="H180" s="268"/>
      <c r="I180" s="267">
        <f t="shared" si="60"/>
        <v>0</v>
      </c>
      <c r="J180" s="269">
        <v>0.075</v>
      </c>
      <c r="K180" s="270">
        <f t="shared" si="59"/>
        <v>0</v>
      </c>
      <c r="L180" s="271">
        <f>K180+K179</f>
        <v>0</v>
      </c>
      <c r="M180" s="497"/>
      <c r="N180" s="497"/>
      <c r="O180" s="259"/>
      <c r="P180" s="259"/>
    </row>
    <row r="181" spans="4:16" ht="15.75">
      <c r="D181" s="266">
        <f t="shared" si="61"/>
        <v>43891</v>
      </c>
      <c r="E181" s="266">
        <v>43906</v>
      </c>
      <c r="F181" s="268">
        <f t="shared" si="58"/>
        <v>15</v>
      </c>
      <c r="G181" s="268"/>
      <c r="H181" s="268"/>
      <c r="I181" s="267">
        <f t="shared" si="60"/>
        <v>0</v>
      </c>
      <c r="J181" s="269">
        <v>0.075</v>
      </c>
      <c r="K181" s="270">
        <f t="shared" si="59"/>
        <v>0</v>
      </c>
      <c r="L181" s="271"/>
      <c r="M181" s="497"/>
      <c r="N181" s="497"/>
      <c r="O181" s="259"/>
      <c r="P181" s="259"/>
    </row>
    <row r="182" spans="4:16" ht="15.75">
      <c r="D182" s="266">
        <f t="shared" si="61"/>
        <v>43906</v>
      </c>
      <c r="E182" s="266">
        <v>43922</v>
      </c>
      <c r="F182" s="268">
        <f t="shared" si="58"/>
        <v>16</v>
      </c>
      <c r="G182" s="268"/>
      <c r="H182" s="268"/>
      <c r="I182" s="267">
        <f t="shared" si="60"/>
        <v>0</v>
      </c>
      <c r="J182" s="269">
        <v>0.075</v>
      </c>
      <c r="K182" s="270">
        <f t="shared" si="59"/>
        <v>0</v>
      </c>
      <c r="L182" s="271">
        <f>K182+K181</f>
        <v>0</v>
      </c>
      <c r="M182" s="497"/>
      <c r="N182" s="497"/>
      <c r="O182" s="259"/>
      <c r="P182" s="259"/>
    </row>
    <row r="183" spans="4:16" ht="15.75">
      <c r="D183" s="266"/>
      <c r="E183" s="266"/>
      <c r="F183" s="268"/>
      <c r="G183" s="268"/>
      <c r="H183" s="268"/>
      <c r="I183" s="267"/>
      <c r="J183" s="269"/>
      <c r="K183" s="270"/>
      <c r="L183" s="271"/>
      <c r="M183" s="497"/>
      <c r="N183" s="497"/>
      <c r="O183" s="259"/>
      <c r="P183" s="259"/>
    </row>
    <row r="184" spans="4:16" ht="15.75">
      <c r="D184" s="5" t="s">
        <v>1</v>
      </c>
      <c r="E184" s="5"/>
      <c r="F184" s="272">
        <f>SUM(F158:F183)</f>
        <v>366</v>
      </c>
      <c r="G184" s="272">
        <f>SUM(G158:G183)</f>
        <v>0</v>
      </c>
      <c r="H184" s="272">
        <f>SUM(H158:H183)</f>
        <v>0</v>
      </c>
      <c r="I184" s="272"/>
      <c r="J184" s="272"/>
      <c r="K184" s="272">
        <f>SUM(K158:K182)</f>
        <v>0</v>
      </c>
      <c r="L184" s="245"/>
      <c r="M184" s="497"/>
      <c r="N184" s="497"/>
      <c r="O184" s="259"/>
      <c r="P184" s="259"/>
    </row>
    <row r="185" spans="4:16" ht="15.75"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</row>
    <row r="186" spans="4:16" ht="15.75">
      <c r="D186" s="357" t="s">
        <v>10</v>
      </c>
      <c r="E186" s="355" t="str">
        <f>E4</f>
        <v>Apr</v>
      </c>
      <c r="F186" s="355" t="str">
        <f aca="true" t="shared" si="62" ref="F186:P186">F4</f>
        <v>May</v>
      </c>
      <c r="G186" s="355" t="str">
        <f t="shared" si="62"/>
        <v>June</v>
      </c>
      <c r="H186" s="355" t="str">
        <f t="shared" si="62"/>
        <v>July</v>
      </c>
      <c r="I186" s="355" t="str">
        <f t="shared" si="62"/>
        <v>Aug</v>
      </c>
      <c r="J186" s="355" t="str">
        <f t="shared" si="62"/>
        <v>Sept</v>
      </c>
      <c r="K186" s="355" t="str">
        <f t="shared" si="62"/>
        <v>Oct</v>
      </c>
      <c r="L186" s="355" t="str">
        <f t="shared" si="62"/>
        <v>Nov</v>
      </c>
      <c r="M186" s="355" t="str">
        <f t="shared" si="62"/>
        <v>Dec</v>
      </c>
      <c r="N186" s="355" t="str">
        <f t="shared" si="62"/>
        <v>Jan</v>
      </c>
      <c r="O186" s="355" t="str">
        <f t="shared" si="62"/>
        <v>Feb</v>
      </c>
      <c r="P186" s="355" t="str">
        <f t="shared" si="62"/>
        <v>Mar</v>
      </c>
    </row>
    <row r="187" spans="4:16" ht="15.75">
      <c r="D187" s="245" t="s">
        <v>274</v>
      </c>
      <c r="E187" s="356">
        <f>G159+G160</f>
        <v>0</v>
      </c>
      <c r="F187" s="356">
        <f>G161+G162</f>
        <v>0</v>
      </c>
      <c r="G187" s="356">
        <f>G163+G164</f>
        <v>0</v>
      </c>
      <c r="H187" s="356">
        <f>G165+G166</f>
        <v>0</v>
      </c>
      <c r="I187" s="356">
        <f>G167+G168</f>
        <v>0</v>
      </c>
      <c r="J187" s="356">
        <f>G169+G170</f>
        <v>0</v>
      </c>
      <c r="K187" s="356">
        <f>G171+G172</f>
        <v>0</v>
      </c>
      <c r="L187" s="356">
        <f>G173+G174</f>
        <v>0</v>
      </c>
      <c r="M187" s="356">
        <f>G175+G176</f>
        <v>0</v>
      </c>
      <c r="N187" s="356">
        <f>G177+G178</f>
        <v>0</v>
      </c>
      <c r="O187" s="356">
        <f>G179+G180</f>
        <v>0</v>
      </c>
      <c r="P187" s="356">
        <f>G181+G182+G183</f>
        <v>0</v>
      </c>
    </row>
    <row r="188" spans="4:16" ht="15.75">
      <c r="D188" s="245" t="s">
        <v>275</v>
      </c>
      <c r="E188" s="356">
        <f>L160+H159+H160</f>
        <v>0</v>
      </c>
      <c r="F188" s="356">
        <f>L162+H161+H162</f>
        <v>0</v>
      </c>
      <c r="G188" s="356">
        <f>L164+H163+H164</f>
        <v>0</v>
      </c>
      <c r="H188" s="356">
        <f>L166+H165+H166</f>
        <v>0</v>
      </c>
      <c r="I188" s="356">
        <f>L168+H167+H168</f>
        <v>0</v>
      </c>
      <c r="J188" s="356">
        <f>L170+H169+H170</f>
        <v>0</v>
      </c>
      <c r="K188" s="356">
        <f>L172+H171+H172</f>
        <v>0</v>
      </c>
      <c r="L188" s="356">
        <f>L174+H173+H174</f>
        <v>0</v>
      </c>
      <c r="M188" s="356">
        <f>L176+H175+H176</f>
        <v>0</v>
      </c>
      <c r="N188" s="356">
        <f>L178+H177+H178</f>
        <v>0</v>
      </c>
      <c r="O188" s="356">
        <f>L180+H179+H180</f>
        <v>0</v>
      </c>
      <c r="P188" s="356">
        <f>L182+H182+H181</f>
        <v>0</v>
      </c>
    </row>
    <row r="189" spans="4:16" ht="15.75">
      <c r="D189" s="245" t="s">
        <v>354</v>
      </c>
      <c r="E189" s="356">
        <f>H159+H160</f>
        <v>0</v>
      </c>
      <c r="F189" s="356">
        <f>H161+H162</f>
        <v>0</v>
      </c>
      <c r="G189" s="356">
        <f>H163+H164</f>
        <v>0</v>
      </c>
      <c r="H189" s="356">
        <f>H165+H166</f>
        <v>0</v>
      </c>
      <c r="I189" s="356">
        <f>H167+H168</f>
        <v>0</v>
      </c>
      <c r="J189" s="356">
        <f>H169+H170</f>
        <v>0</v>
      </c>
      <c r="K189" s="356">
        <f>H171+H172</f>
        <v>0</v>
      </c>
      <c r="L189" s="356">
        <f>H173+H174</f>
        <v>0</v>
      </c>
      <c r="M189" s="356">
        <f>H175+H176</f>
        <v>0</v>
      </c>
      <c r="N189" s="356">
        <f>H177+H178</f>
        <v>0</v>
      </c>
      <c r="O189" s="356">
        <f>+H179+H180</f>
        <v>0</v>
      </c>
      <c r="P189" s="356">
        <f>H181+H182+H183</f>
        <v>0</v>
      </c>
    </row>
    <row r="190" spans="4:16" ht="15.75">
      <c r="D190" s="245" t="s">
        <v>528</v>
      </c>
      <c r="E190" s="356">
        <f>E188-E189</f>
        <v>0</v>
      </c>
      <c r="F190" s="356">
        <f aca="true" t="shared" si="63" ref="F190:P190">F188-F189</f>
        <v>0</v>
      </c>
      <c r="G190" s="356">
        <f t="shared" si="63"/>
        <v>0</v>
      </c>
      <c r="H190" s="356">
        <f t="shared" si="63"/>
        <v>0</v>
      </c>
      <c r="I190" s="356">
        <f t="shared" si="63"/>
        <v>0</v>
      </c>
      <c r="J190" s="356">
        <f t="shared" si="63"/>
        <v>0</v>
      </c>
      <c r="K190" s="356">
        <f t="shared" si="63"/>
        <v>0</v>
      </c>
      <c r="L190" s="356">
        <f t="shared" si="63"/>
        <v>0</v>
      </c>
      <c r="M190" s="356">
        <f t="shared" si="63"/>
        <v>0</v>
      </c>
      <c r="N190" s="356">
        <f t="shared" si="63"/>
        <v>0</v>
      </c>
      <c r="O190" s="356">
        <f t="shared" si="63"/>
        <v>0</v>
      </c>
      <c r="P190" s="356">
        <f t="shared" si="63"/>
        <v>0</v>
      </c>
    </row>
    <row r="191" spans="4:16" ht="15.75">
      <c r="D191" s="245" t="s">
        <v>306</v>
      </c>
      <c r="E191" s="356">
        <f>I160</f>
        <v>0</v>
      </c>
      <c r="F191" s="356">
        <f>I162</f>
        <v>0</v>
      </c>
      <c r="G191" s="356">
        <f>I164</f>
        <v>0</v>
      </c>
      <c r="H191" s="356">
        <f>I166</f>
        <v>0</v>
      </c>
      <c r="I191" s="356">
        <f>I168</f>
        <v>0</v>
      </c>
      <c r="J191" s="356">
        <f>I170</f>
        <v>0</v>
      </c>
      <c r="K191" s="356">
        <f>I172</f>
        <v>0</v>
      </c>
      <c r="L191" s="356">
        <f>I174</f>
        <v>0</v>
      </c>
      <c r="M191" s="356">
        <f>I176</f>
        <v>0</v>
      </c>
      <c r="N191" s="356">
        <f>I178</f>
        <v>0</v>
      </c>
      <c r="O191" s="356">
        <f>I180</f>
        <v>0</v>
      </c>
      <c r="P191" s="356">
        <f>I182</f>
        <v>0</v>
      </c>
    </row>
  </sheetData>
  <sheetProtection/>
  <mergeCells count="9">
    <mergeCell ref="D155:L155"/>
    <mergeCell ref="B124:C124"/>
    <mergeCell ref="B1:Q1"/>
    <mergeCell ref="B3:Q3"/>
    <mergeCell ref="B4:B5"/>
    <mergeCell ref="C4:C5"/>
    <mergeCell ref="D4:D5"/>
    <mergeCell ref="Q4:Q5"/>
    <mergeCell ref="B2:Q2"/>
  </mergeCells>
  <printOptions gridLines="1" horizontalCentered="1"/>
  <pageMargins left="0.11811023622047245" right="0.11811023622047245" top="0.5905511811023623" bottom="0.3937007874015748" header="0.5118110236220472" footer="0.5118110236220472"/>
  <pageSetup blackAndWhite="1" fitToHeight="2" fitToWidth="1" horizontalDpi="600" verticalDpi="600" orientation="landscape" paperSize="9" scale="43" r:id="rId1"/>
  <rowBreaks count="2" manualBreakCount="2">
    <brk id="33" max="16" man="1"/>
    <brk id="96" max="16" man="1"/>
  </rowBreaks>
  <ignoredErrors>
    <ignoredError sqref="E111:P1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99"/>
  <sheetViews>
    <sheetView showGridLines="0" zoomScalePageLayoutView="0" workbookViewId="0" topLeftCell="A1">
      <pane xSplit="3" ySplit="6" topLeftCell="D84" activePane="bottomRight" state="frozen"/>
      <selection pane="topLeft" activeCell="O5" sqref="O5"/>
      <selection pane="topRight" activeCell="O5" sqref="O5"/>
      <selection pane="bottomLeft" activeCell="O5" sqref="O5"/>
      <selection pane="bottomRight" activeCell="B5" sqref="B5"/>
    </sheetView>
  </sheetViews>
  <sheetFormatPr defaultColWidth="9.00390625" defaultRowHeight="12.75"/>
  <cols>
    <col min="1" max="1" width="0.13671875" style="1" customWidth="1"/>
    <col min="2" max="2" width="41.28125" style="1" customWidth="1"/>
    <col min="3" max="3" width="10.7109375" style="1" customWidth="1"/>
    <col min="4" max="5" width="10.57421875" style="1" customWidth="1"/>
    <col min="6" max="6" width="12.00390625" style="1" customWidth="1"/>
    <col min="7" max="7" width="12.57421875" style="1" customWidth="1"/>
    <col min="8" max="9" width="12.00390625" style="1" customWidth="1"/>
    <col min="10" max="10" width="11.57421875" style="1" customWidth="1"/>
    <col min="11" max="11" width="11.8515625" style="1" customWidth="1"/>
    <col min="12" max="12" width="12.00390625" style="1" customWidth="1"/>
    <col min="13" max="13" width="12.28125" style="1" customWidth="1"/>
    <col min="14" max="15" width="11.57421875" style="1" customWidth="1"/>
    <col min="16" max="16" width="13.57421875" style="1" customWidth="1"/>
    <col min="17" max="17" width="10.421875" style="1" customWidth="1"/>
    <col min="18" max="18" width="11.57421875" style="1" customWidth="1"/>
    <col min="19" max="16384" width="9.00390625" style="1" customWidth="1"/>
  </cols>
  <sheetData>
    <row r="1" ht="15.75">
      <c r="P1" s="2"/>
    </row>
    <row r="2" spans="2:15" ht="18.75">
      <c r="B2" s="514" t="s">
        <v>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</row>
    <row r="3" spans="2:15" ht="18.75">
      <c r="B3" s="37" t="s">
        <v>269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8" ht="18.75" customHeight="1">
      <c r="B4" s="37" t="s">
        <v>544</v>
      </c>
      <c r="C4" s="38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476"/>
      <c r="Q4" s="476"/>
      <c r="R4" s="476"/>
    </row>
    <row r="5" spans="2:18" ht="30" customHeight="1">
      <c r="B5" s="3" t="s">
        <v>10</v>
      </c>
      <c r="C5" s="3" t="s">
        <v>4</v>
      </c>
      <c r="D5" s="4" t="s">
        <v>522</v>
      </c>
      <c r="E5" s="4" t="s">
        <v>224</v>
      </c>
      <c r="F5" s="4" t="s">
        <v>225</v>
      </c>
      <c r="G5" s="4" t="s">
        <v>226</v>
      </c>
      <c r="H5" s="4" t="s">
        <v>227</v>
      </c>
      <c r="I5" s="4" t="s">
        <v>523</v>
      </c>
      <c r="J5" s="4" t="s">
        <v>228</v>
      </c>
      <c r="K5" s="4" t="s">
        <v>229</v>
      </c>
      <c r="L5" s="4" t="s">
        <v>230</v>
      </c>
      <c r="M5" s="4" t="s">
        <v>231</v>
      </c>
      <c r="N5" s="4" t="s">
        <v>232</v>
      </c>
      <c r="O5" s="4" t="s">
        <v>233</v>
      </c>
      <c r="P5" s="475" t="s">
        <v>238</v>
      </c>
      <c r="Q5" s="474" t="s">
        <v>251</v>
      </c>
      <c r="R5" s="474" t="s">
        <v>252</v>
      </c>
    </row>
    <row r="6" spans="2:18" ht="15.75">
      <c r="B6" s="5" t="s">
        <v>11</v>
      </c>
      <c r="C6" s="6"/>
      <c r="D6" s="7">
        <f>MB1!D6</f>
        <v>30</v>
      </c>
      <c r="E6" s="7">
        <f>MB1!E6</f>
        <v>31</v>
      </c>
      <c r="F6" s="7">
        <f>MB1!F6</f>
        <v>30</v>
      </c>
      <c r="G6" s="7">
        <f>MB1!G6</f>
        <v>31</v>
      </c>
      <c r="H6" s="7">
        <f>MB1!H6</f>
        <v>31</v>
      </c>
      <c r="I6" s="7">
        <f>MB1!I6</f>
        <v>30</v>
      </c>
      <c r="J6" s="7">
        <f>MB1!J6</f>
        <v>31</v>
      </c>
      <c r="K6" s="7">
        <f>MB1!K6</f>
        <v>30</v>
      </c>
      <c r="L6" s="7">
        <f>MB1!L6</f>
        <v>31</v>
      </c>
      <c r="M6" s="7">
        <f>MB1!M6</f>
        <v>31</v>
      </c>
      <c r="N6" s="7">
        <v>29</v>
      </c>
      <c r="O6" s="7">
        <f>MB1!O6</f>
        <v>31</v>
      </c>
      <c r="P6" s="229">
        <f>SUM(D6:O6)</f>
        <v>366</v>
      </c>
      <c r="Q6" s="9"/>
      <c r="R6" s="9"/>
    </row>
    <row r="7" spans="2:18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49"/>
      <c r="Q7" s="9"/>
      <c r="R7" s="235"/>
    </row>
    <row r="8" spans="2:18" ht="15.75">
      <c r="B8" s="226" t="s">
        <v>13</v>
      </c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5"/>
      <c r="Q8" s="35"/>
      <c r="R8" s="281"/>
    </row>
    <row r="9" spans="2:18" ht="15.75">
      <c r="B9" s="225" t="s">
        <v>234</v>
      </c>
      <c r="C9" s="12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15" t="e">
        <f aca="true" t="shared" si="0" ref="P9:P14">AVERAGE(D9:O9)</f>
        <v>#DIV/0!</v>
      </c>
      <c r="Q9" s="300">
        <v>0.06</v>
      </c>
      <c r="R9" s="299">
        <v>0.09</v>
      </c>
    </row>
    <row r="10" spans="2:18" ht="15.75">
      <c r="B10" s="225" t="s">
        <v>235</v>
      </c>
      <c r="C10" s="12" t="s">
        <v>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5" t="e">
        <f t="shared" si="0"/>
        <v>#DIV/0!</v>
      </c>
      <c r="Q10" s="300">
        <v>0.04</v>
      </c>
      <c r="R10" s="299">
        <v>0.085</v>
      </c>
    </row>
    <row r="11" spans="2:18" ht="15.75">
      <c r="B11" s="225" t="s">
        <v>236</v>
      </c>
      <c r="C11" s="12" t="s">
        <v>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5" t="e">
        <f t="shared" si="0"/>
        <v>#DIV/0!</v>
      </c>
      <c r="Q11" s="300">
        <v>0.05</v>
      </c>
      <c r="R11" s="299">
        <v>0.0875</v>
      </c>
    </row>
    <row r="12" spans="2:18" ht="15.75">
      <c r="B12" s="11" t="s">
        <v>16</v>
      </c>
      <c r="C12" s="12" t="s">
        <v>2</v>
      </c>
      <c r="D12" s="14">
        <f>SUM(D9:D11)</f>
        <v>0</v>
      </c>
      <c r="E12" s="14">
        <f aca="true" t="shared" si="1" ref="E12:O12">SUM(E9:E11)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5">
        <f t="shared" si="0"/>
        <v>0</v>
      </c>
      <c r="Q12" s="35"/>
      <c r="R12" s="281"/>
    </row>
    <row r="13" spans="2:18" ht="15.75">
      <c r="B13" s="206" t="s">
        <v>15</v>
      </c>
      <c r="C13" s="12" t="s">
        <v>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5" t="e">
        <f t="shared" si="0"/>
        <v>#DIV/0!</v>
      </c>
      <c r="Q13" s="300">
        <v>0.04</v>
      </c>
      <c r="R13" s="299">
        <v>0.085</v>
      </c>
    </row>
    <row r="14" spans="2:18" ht="15.75">
      <c r="B14" s="32" t="s">
        <v>237</v>
      </c>
      <c r="C14" s="227" t="s">
        <v>2</v>
      </c>
      <c r="D14" s="242">
        <f aca="true" t="shared" si="2" ref="D14:O14">D13+D12</f>
        <v>0</v>
      </c>
      <c r="E14" s="242">
        <f t="shared" si="2"/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78">
        <f t="shared" si="0"/>
        <v>0</v>
      </c>
      <c r="Q14" s="35"/>
      <c r="R14" s="281"/>
    </row>
    <row r="15" spans="2:18" ht="15.75">
      <c r="B15" s="206"/>
      <c r="C15" s="202"/>
      <c r="D15" s="1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0"/>
      <c r="Q15" s="35"/>
      <c r="R15" s="281"/>
    </row>
    <row r="16" spans="2:18" ht="15.75">
      <c r="B16" s="225" t="s">
        <v>240</v>
      </c>
      <c r="C16" s="202" t="s">
        <v>18</v>
      </c>
      <c r="D16" s="241">
        <f>(SUMPRODUCT(D9:D11,$Q$9:$Q$11)+D13*$Q$13)*D6</f>
        <v>0</v>
      </c>
      <c r="E16" s="241">
        <f aca="true" t="shared" si="3" ref="E16:O16">(SUMPRODUCT(E9:E11,$Q$9:$Q$11)+E13*$Q$13)*E6</f>
        <v>0</v>
      </c>
      <c r="F16" s="241">
        <f t="shared" si="3"/>
        <v>0</v>
      </c>
      <c r="G16" s="241">
        <f t="shared" si="3"/>
        <v>0</v>
      </c>
      <c r="H16" s="241">
        <f t="shared" si="3"/>
        <v>0</v>
      </c>
      <c r="I16" s="241">
        <f t="shared" si="3"/>
        <v>0</v>
      </c>
      <c r="J16" s="241">
        <f t="shared" si="3"/>
        <v>0</v>
      </c>
      <c r="K16" s="241">
        <f t="shared" si="3"/>
        <v>0</v>
      </c>
      <c r="L16" s="241">
        <f t="shared" si="3"/>
        <v>0</v>
      </c>
      <c r="M16" s="241">
        <f t="shared" si="3"/>
        <v>0</v>
      </c>
      <c r="N16" s="241">
        <f t="shared" si="3"/>
        <v>0</v>
      </c>
      <c r="O16" s="241">
        <f t="shared" si="3"/>
        <v>0</v>
      </c>
      <c r="P16" s="15">
        <f>AVERAGE(D16:O16)</f>
        <v>0</v>
      </c>
      <c r="Q16" s="35"/>
      <c r="R16" s="281"/>
    </row>
    <row r="17" spans="2:18" ht="15.75">
      <c r="B17" s="225" t="s">
        <v>241</v>
      </c>
      <c r="C17" s="202" t="s">
        <v>18</v>
      </c>
      <c r="D17" s="241">
        <f>(SUMPRODUCT(D9:D11,$R$9:$R$11)+D13*$R$13)*D6</f>
        <v>0</v>
      </c>
      <c r="E17" s="241">
        <f aca="true" t="shared" si="4" ref="E17:O17">(SUMPRODUCT(E9:E11,$R$9:$R$11)+E13*$R$13)*E6</f>
        <v>0</v>
      </c>
      <c r="F17" s="241">
        <f t="shared" si="4"/>
        <v>0</v>
      </c>
      <c r="G17" s="241">
        <f t="shared" si="4"/>
        <v>0</v>
      </c>
      <c r="H17" s="241">
        <f t="shared" si="4"/>
        <v>0</v>
      </c>
      <c r="I17" s="241">
        <f t="shared" si="4"/>
        <v>0</v>
      </c>
      <c r="J17" s="241">
        <f t="shared" si="4"/>
        <v>0</v>
      </c>
      <c r="K17" s="241">
        <f t="shared" si="4"/>
        <v>0</v>
      </c>
      <c r="L17" s="241">
        <f t="shared" si="4"/>
        <v>0</v>
      </c>
      <c r="M17" s="241">
        <f t="shared" si="4"/>
        <v>0</v>
      </c>
      <c r="N17" s="241">
        <f t="shared" si="4"/>
        <v>0</v>
      </c>
      <c r="O17" s="241">
        <f t="shared" si="4"/>
        <v>0</v>
      </c>
      <c r="P17" s="15">
        <f>AVERAGE(D17:O17)</f>
        <v>0</v>
      </c>
      <c r="Q17" s="35"/>
      <c r="R17" s="281"/>
    </row>
    <row r="18" spans="2:18" ht="15.75">
      <c r="B18" s="11" t="s">
        <v>20</v>
      </c>
      <c r="C18" s="12" t="s">
        <v>21</v>
      </c>
      <c r="D18" s="16" t="e">
        <f aca="true" t="shared" si="5" ref="D18:O18">D16/(D14*D6)*100</f>
        <v>#DIV/0!</v>
      </c>
      <c r="E18" s="16" t="e">
        <f t="shared" si="5"/>
        <v>#DIV/0!</v>
      </c>
      <c r="F18" s="16" t="e">
        <f t="shared" si="5"/>
        <v>#DIV/0!</v>
      </c>
      <c r="G18" s="16" t="e">
        <f t="shared" si="5"/>
        <v>#DIV/0!</v>
      </c>
      <c r="H18" s="16" t="e">
        <f t="shared" si="5"/>
        <v>#DIV/0!</v>
      </c>
      <c r="I18" s="16" t="e">
        <f t="shared" si="5"/>
        <v>#DIV/0!</v>
      </c>
      <c r="J18" s="16" t="e">
        <f t="shared" si="5"/>
        <v>#DIV/0!</v>
      </c>
      <c r="K18" s="16" t="e">
        <f t="shared" si="5"/>
        <v>#DIV/0!</v>
      </c>
      <c r="L18" s="16" t="e">
        <f t="shared" si="5"/>
        <v>#DIV/0!</v>
      </c>
      <c r="M18" s="16" t="e">
        <f t="shared" si="5"/>
        <v>#DIV/0!</v>
      </c>
      <c r="N18" s="16" t="e">
        <f t="shared" si="5"/>
        <v>#DIV/0!</v>
      </c>
      <c r="O18" s="16" t="e">
        <f t="shared" si="5"/>
        <v>#DIV/0!</v>
      </c>
      <c r="P18" s="57" t="e">
        <f>(P16*12)/($P$14*$P$6)*100</f>
        <v>#DIV/0!</v>
      </c>
      <c r="Q18" s="35"/>
      <c r="R18" s="281"/>
    </row>
    <row r="19" spans="2:18" ht="15.75">
      <c r="B19" s="17" t="s">
        <v>6</v>
      </c>
      <c r="C19" s="18" t="s">
        <v>21</v>
      </c>
      <c r="D19" s="19" t="e">
        <f aca="true" t="shared" si="6" ref="D19:O19">D17/(D14*D6)*100</f>
        <v>#DIV/0!</v>
      </c>
      <c r="E19" s="19" t="e">
        <f t="shared" si="6"/>
        <v>#DIV/0!</v>
      </c>
      <c r="F19" s="19" t="e">
        <f t="shared" si="6"/>
        <v>#DIV/0!</v>
      </c>
      <c r="G19" s="19" t="e">
        <f t="shared" si="6"/>
        <v>#DIV/0!</v>
      </c>
      <c r="H19" s="19" t="e">
        <f t="shared" si="6"/>
        <v>#DIV/0!</v>
      </c>
      <c r="I19" s="19" t="e">
        <f t="shared" si="6"/>
        <v>#DIV/0!</v>
      </c>
      <c r="J19" s="19" t="e">
        <f t="shared" si="6"/>
        <v>#DIV/0!</v>
      </c>
      <c r="K19" s="19" t="e">
        <f t="shared" si="6"/>
        <v>#DIV/0!</v>
      </c>
      <c r="L19" s="19" t="e">
        <f t="shared" si="6"/>
        <v>#DIV/0!</v>
      </c>
      <c r="M19" s="19" t="e">
        <f t="shared" si="6"/>
        <v>#DIV/0!</v>
      </c>
      <c r="N19" s="19" t="e">
        <f t="shared" si="6"/>
        <v>#DIV/0!</v>
      </c>
      <c r="O19" s="19" t="e">
        <f t="shared" si="6"/>
        <v>#DIV/0!</v>
      </c>
      <c r="P19" s="279" t="e">
        <f>(P17*12)/($P$14*$P$6)*100</f>
        <v>#DIV/0!</v>
      </c>
      <c r="Q19" s="35"/>
      <c r="R19" s="281"/>
    </row>
    <row r="20" spans="2:18" ht="15.75">
      <c r="B20" s="8" t="s">
        <v>242</v>
      </c>
      <c r="C20" s="12"/>
      <c r="D20" s="20"/>
      <c r="E20" s="14"/>
      <c r="F20" s="20"/>
      <c r="G20" s="14"/>
      <c r="H20" s="20"/>
      <c r="I20" s="14"/>
      <c r="J20" s="20"/>
      <c r="K20" s="14"/>
      <c r="L20" s="20"/>
      <c r="M20" s="14"/>
      <c r="N20" s="20"/>
      <c r="O20" s="14"/>
      <c r="P20" s="15"/>
      <c r="Q20" s="35"/>
      <c r="R20" s="281"/>
    </row>
    <row r="21" spans="2:18" ht="15.75">
      <c r="B21" s="34" t="s">
        <v>23</v>
      </c>
      <c r="C21" s="12"/>
      <c r="D21" s="20"/>
      <c r="E21" s="14"/>
      <c r="F21" s="20"/>
      <c r="G21" s="14"/>
      <c r="H21" s="20"/>
      <c r="I21" s="14"/>
      <c r="J21" s="20"/>
      <c r="K21" s="14"/>
      <c r="L21" s="20"/>
      <c r="M21" s="14"/>
      <c r="N21" s="20"/>
      <c r="O21" s="14"/>
      <c r="P21" s="15"/>
      <c r="Q21" s="288"/>
      <c r="R21" s="282"/>
    </row>
    <row r="22" spans="2:18" ht="15.75">
      <c r="B22" s="225" t="s">
        <v>255</v>
      </c>
      <c r="C22" s="12" t="s">
        <v>26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15" t="e">
        <f aca="true" t="shared" si="7" ref="P22:P30">AVERAGE(D22:O22)</f>
        <v>#DIV/0!</v>
      </c>
      <c r="Q22" s="289">
        <v>0.06</v>
      </c>
      <c r="R22" s="283">
        <v>0.09</v>
      </c>
    </row>
    <row r="23" spans="2:18" ht="15.75">
      <c r="B23" s="225" t="s">
        <v>160</v>
      </c>
      <c r="C23" s="12" t="s">
        <v>26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15" t="e">
        <f t="shared" si="7"/>
        <v>#DIV/0!</v>
      </c>
      <c r="Q23" s="289">
        <v>0.045</v>
      </c>
      <c r="R23" s="283">
        <v>0.085</v>
      </c>
    </row>
    <row r="24" spans="2:18" ht="15.75">
      <c r="B24" s="225" t="s">
        <v>256</v>
      </c>
      <c r="C24" s="12" t="s">
        <v>26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15" t="e">
        <f t="shared" si="7"/>
        <v>#DIV/0!</v>
      </c>
      <c r="Q24" s="289">
        <v>0.03</v>
      </c>
      <c r="R24" s="283">
        <v>0.085</v>
      </c>
    </row>
    <row r="25" spans="2:18" ht="15.75">
      <c r="B25" s="225" t="s">
        <v>257</v>
      </c>
      <c r="C25" s="12" t="s">
        <v>26</v>
      </c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15" t="e">
        <f t="shared" si="7"/>
        <v>#DIV/0!</v>
      </c>
      <c r="Q25" s="289">
        <v>0.015</v>
      </c>
      <c r="R25" s="283">
        <v>0.09</v>
      </c>
    </row>
    <row r="26" spans="2:18" ht="15.75">
      <c r="B26" s="225" t="s">
        <v>258</v>
      </c>
      <c r="C26" s="12" t="s">
        <v>26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15" t="e">
        <f t="shared" si="7"/>
        <v>#DIV/0!</v>
      </c>
      <c r="Q26" s="289">
        <v>0.035</v>
      </c>
      <c r="R26" s="283">
        <v>0.085</v>
      </c>
    </row>
    <row r="27" spans="2:18" ht="15.75">
      <c r="B27" s="225" t="s">
        <v>259</v>
      </c>
      <c r="C27" s="12" t="s">
        <v>26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15" t="e">
        <f t="shared" si="7"/>
        <v>#DIV/0!</v>
      </c>
      <c r="Q27" s="289">
        <v>0.03</v>
      </c>
      <c r="R27" s="283">
        <v>0.085</v>
      </c>
    </row>
    <row r="28" spans="2:18" ht="15.75">
      <c r="B28" s="225" t="s">
        <v>260</v>
      </c>
      <c r="C28" s="12" t="s">
        <v>26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15" t="e">
        <f t="shared" si="7"/>
        <v>#DIV/0!</v>
      </c>
      <c r="Q28" s="289">
        <v>0.015</v>
      </c>
      <c r="R28" s="283">
        <v>0.09</v>
      </c>
    </row>
    <row r="29" spans="2:18" ht="15.75">
      <c r="B29" s="225" t="s">
        <v>261</v>
      </c>
      <c r="C29" s="12" t="s">
        <v>26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15" t="e">
        <f t="shared" si="7"/>
        <v>#DIV/0!</v>
      </c>
      <c r="Q29" s="289">
        <v>0.045</v>
      </c>
      <c r="R29" s="283">
        <v>0.085</v>
      </c>
    </row>
    <row r="30" spans="2:18" ht="15.75">
      <c r="B30" s="34" t="s">
        <v>25</v>
      </c>
      <c r="C30" s="12" t="s">
        <v>26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15" t="e">
        <f t="shared" si="7"/>
        <v>#DIV/0!</v>
      </c>
      <c r="Q30" s="289">
        <v>0.035</v>
      </c>
      <c r="R30" s="283">
        <v>0.085</v>
      </c>
    </row>
    <row r="31" spans="2:18" ht="15.75">
      <c r="B31" s="11" t="s">
        <v>1</v>
      </c>
      <c r="C31" s="12" t="s">
        <v>26</v>
      </c>
      <c r="D31" s="14">
        <f>SUM(D22:D30)</f>
        <v>0</v>
      </c>
      <c r="E31" s="14">
        <f aca="true" t="shared" si="8" ref="E31:O31">SUM(E22:E30)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14">
        <f t="shared" si="8"/>
        <v>0</v>
      </c>
      <c r="P31" s="15">
        <f>AVERAGE(D31:O31)</f>
        <v>0</v>
      </c>
      <c r="Q31" s="35"/>
      <c r="R31" s="281"/>
    </row>
    <row r="32" spans="2:18" ht="15.75">
      <c r="B32" s="11"/>
      <c r="C32" s="202"/>
      <c r="D32" s="1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5"/>
      <c r="R32" s="281"/>
    </row>
    <row r="33" spans="2:18" ht="15.75">
      <c r="B33" s="11" t="s">
        <v>7</v>
      </c>
      <c r="C33" s="202" t="s">
        <v>27</v>
      </c>
      <c r="D33" s="241">
        <f aca="true" t="shared" si="9" ref="D33:O33">((SUMPRODUCT($Q$22:$Q$30,D22:D30))*D$6*1.03)</f>
        <v>0</v>
      </c>
      <c r="E33" s="241">
        <f t="shared" si="9"/>
        <v>0</v>
      </c>
      <c r="F33" s="241">
        <f t="shared" si="9"/>
        <v>0</v>
      </c>
      <c r="G33" s="241">
        <f t="shared" si="9"/>
        <v>0</v>
      </c>
      <c r="H33" s="241">
        <f t="shared" si="9"/>
        <v>0</v>
      </c>
      <c r="I33" s="241">
        <f t="shared" si="9"/>
        <v>0</v>
      </c>
      <c r="J33" s="241">
        <f t="shared" si="9"/>
        <v>0</v>
      </c>
      <c r="K33" s="241">
        <f t="shared" si="9"/>
        <v>0</v>
      </c>
      <c r="L33" s="241">
        <f t="shared" si="9"/>
        <v>0</v>
      </c>
      <c r="M33" s="241">
        <f t="shared" si="9"/>
        <v>0</v>
      </c>
      <c r="N33" s="241">
        <f t="shared" si="9"/>
        <v>0</v>
      </c>
      <c r="O33" s="241">
        <f t="shared" si="9"/>
        <v>0</v>
      </c>
      <c r="P33" s="15">
        <f>AVERAGE(D33:O33)</f>
        <v>0</v>
      </c>
      <c r="Q33" s="35"/>
      <c r="R33" s="281"/>
    </row>
    <row r="34" spans="2:18" ht="15.75">
      <c r="B34" s="11" t="s">
        <v>8</v>
      </c>
      <c r="C34" s="202" t="s">
        <v>27</v>
      </c>
      <c r="D34" s="241">
        <f aca="true" t="shared" si="10" ref="D34:O34">((SUMPRODUCT($R$22:$R$30,D22:D30))*D$6*1.03)</f>
        <v>0</v>
      </c>
      <c r="E34" s="241">
        <f t="shared" si="10"/>
        <v>0</v>
      </c>
      <c r="F34" s="241">
        <f t="shared" si="10"/>
        <v>0</v>
      </c>
      <c r="G34" s="241">
        <f t="shared" si="10"/>
        <v>0</v>
      </c>
      <c r="H34" s="241">
        <f t="shared" si="10"/>
        <v>0</v>
      </c>
      <c r="I34" s="241">
        <f t="shared" si="10"/>
        <v>0</v>
      </c>
      <c r="J34" s="241">
        <f t="shared" si="10"/>
        <v>0</v>
      </c>
      <c r="K34" s="241">
        <f t="shared" si="10"/>
        <v>0</v>
      </c>
      <c r="L34" s="241">
        <f t="shared" si="10"/>
        <v>0</v>
      </c>
      <c r="M34" s="241">
        <f t="shared" si="10"/>
        <v>0</v>
      </c>
      <c r="N34" s="241">
        <f t="shared" si="10"/>
        <v>0</v>
      </c>
      <c r="O34" s="241">
        <f t="shared" si="10"/>
        <v>0</v>
      </c>
      <c r="P34" s="15">
        <f>AVERAGE(D34:O34)</f>
        <v>0</v>
      </c>
      <c r="Q34" s="35"/>
      <c r="R34" s="281"/>
    </row>
    <row r="35" spans="2:18" ht="15.75">
      <c r="B35" s="11" t="s">
        <v>20</v>
      </c>
      <c r="C35" s="12" t="s">
        <v>21</v>
      </c>
      <c r="D35" s="16" t="e">
        <f aca="true" t="shared" si="11" ref="D35:O35">D33/(D31*D6*1.03)*100</f>
        <v>#DIV/0!</v>
      </c>
      <c r="E35" s="16" t="e">
        <f t="shared" si="11"/>
        <v>#DIV/0!</v>
      </c>
      <c r="F35" s="16" t="e">
        <f t="shared" si="11"/>
        <v>#DIV/0!</v>
      </c>
      <c r="G35" s="16" t="e">
        <f t="shared" si="11"/>
        <v>#DIV/0!</v>
      </c>
      <c r="H35" s="16" t="e">
        <f t="shared" si="11"/>
        <v>#DIV/0!</v>
      </c>
      <c r="I35" s="16" t="e">
        <f t="shared" si="11"/>
        <v>#DIV/0!</v>
      </c>
      <c r="J35" s="16" t="e">
        <f t="shared" si="11"/>
        <v>#DIV/0!</v>
      </c>
      <c r="K35" s="16" t="e">
        <f t="shared" si="11"/>
        <v>#DIV/0!</v>
      </c>
      <c r="L35" s="16" t="e">
        <f t="shared" si="11"/>
        <v>#DIV/0!</v>
      </c>
      <c r="M35" s="16" t="e">
        <f t="shared" si="11"/>
        <v>#DIV/0!</v>
      </c>
      <c r="N35" s="16" t="e">
        <f t="shared" si="11"/>
        <v>#DIV/0!</v>
      </c>
      <c r="O35" s="16" t="e">
        <f t="shared" si="11"/>
        <v>#DIV/0!</v>
      </c>
      <c r="P35" s="57" t="e">
        <f>(P33*12)/($P$31*1.03*$P$6)*100</f>
        <v>#DIV/0!</v>
      </c>
      <c r="Q35" s="35"/>
      <c r="R35" s="281"/>
    </row>
    <row r="36" spans="2:18" ht="15.75">
      <c r="B36" s="17" t="s">
        <v>6</v>
      </c>
      <c r="C36" s="18" t="s">
        <v>21</v>
      </c>
      <c r="D36" s="19" t="e">
        <f aca="true" t="shared" si="12" ref="D36:O36">D34/(D31*D6*1.03)*100</f>
        <v>#DIV/0!</v>
      </c>
      <c r="E36" s="19" t="e">
        <f t="shared" si="12"/>
        <v>#DIV/0!</v>
      </c>
      <c r="F36" s="19" t="e">
        <f t="shared" si="12"/>
        <v>#DIV/0!</v>
      </c>
      <c r="G36" s="19" t="e">
        <f t="shared" si="12"/>
        <v>#DIV/0!</v>
      </c>
      <c r="H36" s="19" t="e">
        <f t="shared" si="12"/>
        <v>#DIV/0!</v>
      </c>
      <c r="I36" s="19" t="e">
        <f t="shared" si="12"/>
        <v>#DIV/0!</v>
      </c>
      <c r="J36" s="19" t="e">
        <f t="shared" si="12"/>
        <v>#DIV/0!</v>
      </c>
      <c r="K36" s="19" t="e">
        <f t="shared" si="12"/>
        <v>#DIV/0!</v>
      </c>
      <c r="L36" s="19" t="e">
        <f t="shared" si="12"/>
        <v>#DIV/0!</v>
      </c>
      <c r="M36" s="19" t="e">
        <f t="shared" si="12"/>
        <v>#DIV/0!</v>
      </c>
      <c r="N36" s="19" t="e">
        <f t="shared" si="12"/>
        <v>#DIV/0!</v>
      </c>
      <c r="O36" s="19" t="e">
        <f t="shared" si="12"/>
        <v>#DIV/0!</v>
      </c>
      <c r="P36" s="279" t="e">
        <f>(P34*12)/($P$31*1.03*$P$6)*100</f>
        <v>#DIV/0!</v>
      </c>
      <c r="Q36" s="35"/>
      <c r="R36" s="281"/>
    </row>
    <row r="37" spans="2:18" ht="15.7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35"/>
      <c r="R37" s="281"/>
    </row>
    <row r="38" spans="2:18" ht="15.75">
      <c r="B38" s="8" t="s">
        <v>239</v>
      </c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288"/>
      <c r="R38" s="282"/>
    </row>
    <row r="39" spans="2:18" ht="15.75">
      <c r="B39" s="11" t="s">
        <v>174</v>
      </c>
      <c r="C39" s="231" t="s">
        <v>24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15"/>
      <c r="Q39" s="289">
        <v>0.01</v>
      </c>
      <c r="R39" s="283">
        <v>0.03</v>
      </c>
    </row>
    <row r="40" spans="2:18" ht="15.75">
      <c r="B40" s="225" t="s">
        <v>248</v>
      </c>
      <c r="C40" s="231" t="s">
        <v>24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15"/>
      <c r="Q40" s="289">
        <v>0.014</v>
      </c>
      <c r="R40" s="283">
        <v>0.045</v>
      </c>
    </row>
    <row r="41" spans="2:18" ht="15.75">
      <c r="B41" s="225" t="s">
        <v>247</v>
      </c>
      <c r="C41" s="231" t="s">
        <v>24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15"/>
      <c r="Q41" s="289">
        <v>0.031</v>
      </c>
      <c r="R41" s="283">
        <v>0.09</v>
      </c>
    </row>
    <row r="42" spans="2:18" ht="15.75">
      <c r="B42" s="225" t="s">
        <v>246</v>
      </c>
      <c r="C42" s="231" t="s">
        <v>250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15"/>
      <c r="Q42" s="289">
        <v>0.031</v>
      </c>
      <c r="R42" s="283">
        <v>0.09</v>
      </c>
    </row>
    <row r="43" spans="2:18" ht="15.75">
      <c r="B43" s="11" t="s">
        <v>188</v>
      </c>
      <c r="C43" s="231" t="s">
        <v>250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15"/>
      <c r="Q43" s="289">
        <v>0.2</v>
      </c>
      <c r="R43" s="283">
        <v>0.35</v>
      </c>
    </row>
    <row r="44" spans="2:18" ht="15.75">
      <c r="B44" s="11" t="s">
        <v>164</v>
      </c>
      <c r="C44" s="231" t="s">
        <v>250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15"/>
      <c r="Q44" s="289">
        <v>0.26</v>
      </c>
      <c r="R44" s="283">
        <v>0.26</v>
      </c>
    </row>
    <row r="45" spans="2:18" ht="15.75">
      <c r="B45" s="11" t="s">
        <v>243</v>
      </c>
      <c r="C45" s="231" t="s">
        <v>250</v>
      </c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15"/>
      <c r="Q45" s="289">
        <v>0.5</v>
      </c>
      <c r="R45" s="283">
        <v>0.012</v>
      </c>
    </row>
    <row r="46" spans="2:18" ht="15.75">
      <c r="B46" s="11" t="s">
        <v>244</v>
      </c>
      <c r="C46" s="231" t="s">
        <v>250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15"/>
      <c r="Q46" s="289">
        <v>0.23</v>
      </c>
      <c r="R46" s="283">
        <v>0.42</v>
      </c>
    </row>
    <row r="47" spans="2:18" ht="15.75">
      <c r="B47" s="11" t="s">
        <v>245</v>
      </c>
      <c r="C47" s="231" t="s">
        <v>250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15"/>
      <c r="Q47" s="289">
        <v>0.1</v>
      </c>
      <c r="R47" s="283">
        <v>0.085</v>
      </c>
    </row>
    <row r="48" spans="2:18" ht="15.75">
      <c r="B48" s="225" t="s">
        <v>249</v>
      </c>
      <c r="C48" s="231" t="s">
        <v>250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15"/>
      <c r="Q48" s="289">
        <v>0.035</v>
      </c>
      <c r="R48" s="283">
        <v>0.09</v>
      </c>
    </row>
    <row r="49" spans="2:18" ht="15.75">
      <c r="B49" s="225" t="s">
        <v>280</v>
      </c>
      <c r="C49" s="231" t="s">
        <v>250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15"/>
      <c r="Q49" s="290">
        <v>0.09</v>
      </c>
      <c r="R49" s="284"/>
    </row>
    <row r="50" spans="2:18" ht="15.75">
      <c r="B50" s="225" t="s">
        <v>272</v>
      </c>
      <c r="C50" s="231" t="s">
        <v>250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15"/>
      <c r="Q50" s="291">
        <v>0.99</v>
      </c>
      <c r="R50" s="285"/>
    </row>
    <row r="51" spans="2:18" ht="15.75">
      <c r="B51" s="225" t="s">
        <v>253</v>
      </c>
      <c r="C51" s="231" t="s">
        <v>250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15"/>
      <c r="Q51" s="292">
        <v>0.05</v>
      </c>
      <c r="R51" s="286"/>
    </row>
    <row r="52" spans="2:18" ht="15.75">
      <c r="B52" s="225" t="s">
        <v>262</v>
      </c>
      <c r="C52" s="231" t="s">
        <v>250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15"/>
      <c r="Q52" s="292">
        <v>0.02</v>
      </c>
      <c r="R52" s="287">
        <v>0.09</v>
      </c>
    </row>
    <row r="53" spans="2:18" ht="15.75">
      <c r="B53" s="225" t="s">
        <v>263</v>
      </c>
      <c r="C53" s="231" t="s">
        <v>250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15"/>
      <c r="Q53" s="292">
        <v>0.05</v>
      </c>
      <c r="R53" s="287">
        <v>0.15</v>
      </c>
    </row>
    <row r="54" spans="2:18" ht="15.75">
      <c r="B54" s="225" t="s">
        <v>281</v>
      </c>
      <c r="C54" s="231" t="s">
        <v>250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15"/>
      <c r="Q54" s="292">
        <v>0.06</v>
      </c>
      <c r="R54" s="287">
        <v>0.26</v>
      </c>
    </row>
    <row r="55" spans="2:18" ht="15.75">
      <c r="B55" s="225"/>
      <c r="C55" s="227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15"/>
      <c r="Q55" s="35"/>
      <c r="R55" s="281"/>
    </row>
    <row r="56" spans="2:18" ht="15.75">
      <c r="B56" s="11" t="s">
        <v>7</v>
      </c>
      <c r="C56" s="202" t="s">
        <v>27</v>
      </c>
      <c r="D56" s="113">
        <f aca="true" t="shared" si="13" ref="D56:O56">((SUMPRODUCT($Q$39:$Q$41,D39:D41))*1.03)+SUMPRODUCT($Q$42:$Q$54,D42:D54)</f>
        <v>0</v>
      </c>
      <c r="E56" s="113">
        <f t="shared" si="13"/>
        <v>0</v>
      </c>
      <c r="F56" s="113">
        <f t="shared" si="13"/>
        <v>0</v>
      </c>
      <c r="G56" s="113">
        <f t="shared" si="13"/>
        <v>0</v>
      </c>
      <c r="H56" s="113">
        <f t="shared" si="13"/>
        <v>0</v>
      </c>
      <c r="I56" s="113">
        <f t="shared" si="13"/>
        <v>0</v>
      </c>
      <c r="J56" s="113">
        <f t="shared" si="13"/>
        <v>0</v>
      </c>
      <c r="K56" s="113">
        <f t="shared" si="13"/>
        <v>0</v>
      </c>
      <c r="L56" s="113">
        <f t="shared" si="13"/>
        <v>0</v>
      </c>
      <c r="M56" s="113">
        <f t="shared" si="13"/>
        <v>0</v>
      </c>
      <c r="N56" s="113">
        <f t="shared" si="13"/>
        <v>0</v>
      </c>
      <c r="O56" s="113">
        <f t="shared" si="13"/>
        <v>0</v>
      </c>
      <c r="P56" s="15">
        <f>AVERAGE(D56:O56)</f>
        <v>0</v>
      </c>
      <c r="Q56" s="35"/>
      <c r="R56" s="281"/>
    </row>
    <row r="57" spans="2:18" ht="15.75">
      <c r="B57" s="17" t="s">
        <v>8</v>
      </c>
      <c r="C57" s="203" t="s">
        <v>27</v>
      </c>
      <c r="D57" s="243">
        <f>((SUMPRODUCT($R$39:$R$41,D39:D41))*1.03)+SUMPRODUCT($R$42:$R$54,D42:D54)</f>
        <v>0</v>
      </c>
      <c r="E57" s="243">
        <f aca="true" t="shared" si="14" ref="E57:O57">((SUMPRODUCT($R$39:$R$41,E39:E41))*1.03)+SUMPRODUCT($R$42:$R$54,E42:E54)</f>
        <v>0</v>
      </c>
      <c r="F57" s="243">
        <f t="shared" si="14"/>
        <v>0</v>
      </c>
      <c r="G57" s="243">
        <f t="shared" si="14"/>
        <v>0</v>
      </c>
      <c r="H57" s="243">
        <f t="shared" si="14"/>
        <v>0</v>
      </c>
      <c r="I57" s="243">
        <f t="shared" si="14"/>
        <v>0</v>
      </c>
      <c r="J57" s="243">
        <f t="shared" si="14"/>
        <v>0</v>
      </c>
      <c r="K57" s="243">
        <f t="shared" si="14"/>
        <v>0</v>
      </c>
      <c r="L57" s="243">
        <f t="shared" si="14"/>
        <v>0</v>
      </c>
      <c r="M57" s="243">
        <f t="shared" si="14"/>
        <v>0</v>
      </c>
      <c r="N57" s="243">
        <f t="shared" si="14"/>
        <v>0</v>
      </c>
      <c r="O57" s="243">
        <f t="shared" si="14"/>
        <v>0</v>
      </c>
      <c r="P57" s="46">
        <f>AVERAGE(D57:O57)</f>
        <v>0</v>
      </c>
      <c r="Q57" s="35"/>
      <c r="R57" s="281"/>
    </row>
    <row r="58" spans="2:18" ht="15.75">
      <c r="B58" s="126"/>
      <c r="C58" s="12"/>
      <c r="D58" s="127"/>
      <c r="E58" s="62"/>
      <c r="F58" s="127"/>
      <c r="G58" s="62"/>
      <c r="H58" s="127"/>
      <c r="I58" s="62"/>
      <c r="J58" s="127"/>
      <c r="K58" s="62"/>
      <c r="L58" s="127"/>
      <c r="M58" s="62"/>
      <c r="N58" s="127"/>
      <c r="O58" s="62"/>
      <c r="P58" s="280"/>
      <c r="Q58" s="35"/>
      <c r="R58" s="281"/>
    </row>
    <row r="59" spans="2:18" ht="15.75">
      <c r="B59" s="32" t="s">
        <v>125</v>
      </c>
      <c r="C59" s="12"/>
      <c r="D59" s="127"/>
      <c r="E59" s="62"/>
      <c r="F59" s="127"/>
      <c r="G59" s="62"/>
      <c r="H59" s="127"/>
      <c r="I59" s="62"/>
      <c r="J59" s="127"/>
      <c r="K59" s="62"/>
      <c r="L59" s="127"/>
      <c r="M59" s="62"/>
      <c r="N59" s="127"/>
      <c r="O59" s="62"/>
      <c r="P59" s="280"/>
      <c r="Q59" s="35"/>
      <c r="R59" s="281"/>
    </row>
    <row r="60" spans="2:18" ht="15.75">
      <c r="B60" s="11" t="s">
        <v>20</v>
      </c>
      <c r="C60" s="12" t="s">
        <v>18</v>
      </c>
      <c r="D60" s="233">
        <f>D16*$Q$60</f>
        <v>0</v>
      </c>
      <c r="E60" s="233">
        <f aca="true" t="shared" si="15" ref="E60:O60">E16*$Q$60</f>
        <v>0</v>
      </c>
      <c r="F60" s="233">
        <f t="shared" si="15"/>
        <v>0</v>
      </c>
      <c r="G60" s="233">
        <f t="shared" si="15"/>
        <v>0</v>
      </c>
      <c r="H60" s="233">
        <f t="shared" si="15"/>
        <v>0</v>
      </c>
      <c r="I60" s="233">
        <f t="shared" si="15"/>
        <v>0</v>
      </c>
      <c r="J60" s="233">
        <f t="shared" si="15"/>
        <v>0</v>
      </c>
      <c r="K60" s="233">
        <f t="shared" si="15"/>
        <v>0</v>
      </c>
      <c r="L60" s="233">
        <f t="shared" si="15"/>
        <v>0</v>
      </c>
      <c r="M60" s="233">
        <f t="shared" si="15"/>
        <v>0</v>
      </c>
      <c r="N60" s="233">
        <f t="shared" si="15"/>
        <v>0</v>
      </c>
      <c r="O60" s="233">
        <f t="shared" si="15"/>
        <v>0</v>
      </c>
      <c r="P60" s="15">
        <f>AVERAGE(D60:O60)</f>
        <v>0</v>
      </c>
      <c r="Q60" s="293">
        <v>0.02</v>
      </c>
      <c r="R60" s="281"/>
    </row>
    <row r="61" spans="2:18" ht="15.75">
      <c r="B61" s="17" t="s">
        <v>5</v>
      </c>
      <c r="C61" s="18" t="s">
        <v>18</v>
      </c>
      <c r="D61" s="244">
        <f aca="true" t="shared" si="16" ref="D61:O61">D17*$R$61</f>
        <v>0</v>
      </c>
      <c r="E61" s="244">
        <f t="shared" si="16"/>
        <v>0</v>
      </c>
      <c r="F61" s="244">
        <f t="shared" si="16"/>
        <v>0</v>
      </c>
      <c r="G61" s="244">
        <f t="shared" si="16"/>
        <v>0</v>
      </c>
      <c r="H61" s="244">
        <f t="shared" si="16"/>
        <v>0</v>
      </c>
      <c r="I61" s="244">
        <f t="shared" si="16"/>
        <v>0</v>
      </c>
      <c r="J61" s="244">
        <f t="shared" si="16"/>
        <v>0</v>
      </c>
      <c r="K61" s="244">
        <f t="shared" si="16"/>
        <v>0</v>
      </c>
      <c r="L61" s="244">
        <f t="shared" si="16"/>
        <v>0</v>
      </c>
      <c r="M61" s="244">
        <f t="shared" si="16"/>
        <v>0</v>
      </c>
      <c r="N61" s="244">
        <f t="shared" si="16"/>
        <v>0</v>
      </c>
      <c r="O61" s="244">
        <f t="shared" si="16"/>
        <v>0</v>
      </c>
      <c r="P61" s="15">
        <f>AVERAGE(D61:O61)</f>
        <v>0</v>
      </c>
      <c r="Q61" s="35"/>
      <c r="R61" s="294">
        <v>0.025</v>
      </c>
    </row>
    <row r="62" spans="2:18" ht="15.75">
      <c r="B62" s="319" t="s">
        <v>335</v>
      </c>
      <c r="C62" s="12" t="s">
        <v>18</v>
      </c>
      <c r="D62" s="322">
        <f>D33+D56+D60</f>
        <v>0</v>
      </c>
      <c r="E62" s="320">
        <f aca="true" t="shared" si="17" ref="E62:O63">E33+E56+E60</f>
        <v>0</v>
      </c>
      <c r="F62" s="320">
        <f t="shared" si="17"/>
        <v>0</v>
      </c>
      <c r="G62" s="320">
        <f t="shared" si="17"/>
        <v>0</v>
      </c>
      <c r="H62" s="320">
        <f t="shared" si="17"/>
        <v>0</v>
      </c>
      <c r="I62" s="320">
        <f t="shared" si="17"/>
        <v>0</v>
      </c>
      <c r="J62" s="320">
        <f t="shared" si="17"/>
        <v>0</v>
      </c>
      <c r="K62" s="320">
        <f t="shared" si="17"/>
        <v>0</v>
      </c>
      <c r="L62" s="320">
        <f t="shared" si="17"/>
        <v>0</v>
      </c>
      <c r="M62" s="320">
        <f t="shared" si="17"/>
        <v>0</v>
      </c>
      <c r="N62" s="320">
        <f t="shared" si="17"/>
        <v>0</v>
      </c>
      <c r="O62" s="320">
        <f t="shared" si="17"/>
        <v>0</v>
      </c>
      <c r="P62" s="14">
        <f>AVERAGE(D62:O62)</f>
        <v>0</v>
      </c>
      <c r="Q62" s="35"/>
      <c r="R62" s="294"/>
    </row>
    <row r="63" spans="2:18" ht="15.75">
      <c r="B63" s="319" t="s">
        <v>336</v>
      </c>
      <c r="C63" s="18" t="s">
        <v>18</v>
      </c>
      <c r="D63" s="323">
        <f>D34+D57+D61</f>
        <v>0</v>
      </c>
      <c r="E63" s="321">
        <f t="shared" si="17"/>
        <v>0</v>
      </c>
      <c r="F63" s="321">
        <f t="shared" si="17"/>
        <v>0</v>
      </c>
      <c r="G63" s="321">
        <f t="shared" si="17"/>
        <v>0</v>
      </c>
      <c r="H63" s="321">
        <f t="shared" si="17"/>
        <v>0</v>
      </c>
      <c r="I63" s="321">
        <f t="shared" si="17"/>
        <v>0</v>
      </c>
      <c r="J63" s="321">
        <f t="shared" si="17"/>
        <v>0</v>
      </c>
      <c r="K63" s="321">
        <f t="shared" si="17"/>
        <v>0</v>
      </c>
      <c r="L63" s="321">
        <f t="shared" si="17"/>
        <v>0</v>
      </c>
      <c r="M63" s="321">
        <f t="shared" si="17"/>
        <v>0</v>
      </c>
      <c r="N63" s="321">
        <f t="shared" si="17"/>
        <v>0</v>
      </c>
      <c r="O63" s="321">
        <f t="shared" si="17"/>
        <v>0</v>
      </c>
      <c r="P63" s="14">
        <f>AVERAGE(D63:O63)</f>
        <v>0</v>
      </c>
      <c r="Q63" s="35"/>
      <c r="R63" s="294"/>
    </row>
    <row r="64" spans="2:18" ht="15.75">
      <c r="B64" s="29"/>
      <c r="C64" s="30"/>
      <c r="D64" s="31"/>
      <c r="E64" s="10"/>
      <c r="F64" s="31"/>
      <c r="G64" s="10"/>
      <c r="H64" s="31"/>
      <c r="I64" s="10"/>
      <c r="J64" s="31"/>
      <c r="K64" s="10"/>
      <c r="L64" s="31"/>
      <c r="M64" s="10"/>
      <c r="N64" s="31"/>
      <c r="O64" s="10"/>
      <c r="P64" s="49"/>
      <c r="Q64" s="35"/>
      <c r="R64" s="281"/>
    </row>
    <row r="65" spans="2:18" ht="15.75">
      <c r="B65" s="32" t="s">
        <v>33</v>
      </c>
      <c r="C65" s="12"/>
      <c r="D65" s="20"/>
      <c r="E65" s="16"/>
      <c r="F65" s="24"/>
      <c r="G65" s="16"/>
      <c r="H65" s="24"/>
      <c r="I65" s="16"/>
      <c r="J65" s="24"/>
      <c r="K65" s="16"/>
      <c r="L65" s="24"/>
      <c r="M65" s="16"/>
      <c r="N65" s="24"/>
      <c r="O65" s="16"/>
      <c r="P65" s="15"/>
      <c r="Q65" s="35"/>
      <c r="R65" s="281"/>
    </row>
    <row r="66" spans="2:18" ht="15.75">
      <c r="B66" s="11" t="s">
        <v>20</v>
      </c>
      <c r="C66" s="12" t="s">
        <v>18</v>
      </c>
      <c r="D66" s="16">
        <f aca="true" t="shared" si="18" ref="D66:O67">D16-D56-D33-D60</f>
        <v>0</v>
      </c>
      <c r="E66" s="311">
        <f t="shared" si="18"/>
        <v>0</v>
      </c>
      <c r="F66" s="16">
        <f t="shared" si="18"/>
        <v>0</v>
      </c>
      <c r="G66" s="16">
        <f t="shared" si="18"/>
        <v>0</v>
      </c>
      <c r="H66" s="16">
        <f t="shared" si="18"/>
        <v>0</v>
      </c>
      <c r="I66" s="16">
        <f t="shared" si="18"/>
        <v>0</v>
      </c>
      <c r="J66" s="16">
        <f t="shared" si="18"/>
        <v>0</v>
      </c>
      <c r="K66" s="16">
        <f t="shared" si="18"/>
        <v>0</v>
      </c>
      <c r="L66" s="16">
        <f t="shared" si="18"/>
        <v>0</v>
      </c>
      <c r="M66" s="16">
        <f t="shared" si="18"/>
        <v>0</v>
      </c>
      <c r="N66" s="16">
        <f t="shared" si="18"/>
        <v>0</v>
      </c>
      <c r="O66" s="16">
        <f t="shared" si="18"/>
        <v>0</v>
      </c>
      <c r="P66" s="15">
        <f>AVERAGE(D66:O66)</f>
        <v>0</v>
      </c>
      <c r="Q66" s="35"/>
      <c r="R66" s="281"/>
    </row>
    <row r="67" spans="2:18" ht="15.75">
      <c r="B67" s="11" t="s">
        <v>5</v>
      </c>
      <c r="C67" s="12" t="s">
        <v>18</v>
      </c>
      <c r="D67" s="16">
        <f t="shared" si="18"/>
        <v>0</v>
      </c>
      <c r="E67" s="16">
        <f t="shared" si="18"/>
        <v>0</v>
      </c>
      <c r="F67" s="311">
        <f t="shared" si="18"/>
        <v>0</v>
      </c>
      <c r="G67" s="16">
        <f t="shared" si="18"/>
        <v>0</v>
      </c>
      <c r="H67" s="16">
        <f t="shared" si="18"/>
        <v>0</v>
      </c>
      <c r="I67" s="311">
        <f t="shared" si="18"/>
        <v>0</v>
      </c>
      <c r="J67" s="16">
        <f t="shared" si="18"/>
        <v>0</v>
      </c>
      <c r="K67" s="311">
        <f t="shared" si="18"/>
        <v>0</v>
      </c>
      <c r="L67" s="311">
        <f t="shared" si="18"/>
        <v>0</v>
      </c>
      <c r="M67" s="311">
        <f t="shared" si="18"/>
        <v>0</v>
      </c>
      <c r="N67" s="311">
        <f t="shared" si="18"/>
        <v>0</v>
      </c>
      <c r="O67" s="311">
        <f t="shared" si="18"/>
        <v>0</v>
      </c>
      <c r="P67" s="20">
        <f>AVERAGE(D67:O67)</f>
        <v>0</v>
      </c>
      <c r="Q67" s="35"/>
      <c r="R67" s="35"/>
    </row>
    <row r="68" spans="2:18" ht="15.75">
      <c r="B68" s="32" t="s">
        <v>315</v>
      </c>
      <c r="C68" s="310"/>
      <c r="D68" s="311"/>
      <c r="E68" s="16"/>
      <c r="F68" s="311"/>
      <c r="G68" s="16"/>
      <c r="H68" s="16"/>
      <c r="I68" s="311"/>
      <c r="J68" s="16"/>
      <c r="K68" s="311"/>
      <c r="L68" s="311"/>
      <c r="M68" s="311"/>
      <c r="N68" s="311"/>
      <c r="O68" s="311"/>
      <c r="P68" s="20"/>
      <c r="Q68" s="35"/>
      <c r="R68" s="35"/>
    </row>
    <row r="69" spans="2:18" ht="15.75">
      <c r="B69" s="225" t="s">
        <v>316</v>
      </c>
      <c r="C69" s="12" t="s">
        <v>18</v>
      </c>
      <c r="D69" s="313"/>
      <c r="E69" s="314"/>
      <c r="F69" s="313"/>
      <c r="G69" s="314"/>
      <c r="H69" s="314"/>
      <c r="I69" s="313"/>
      <c r="J69" s="314"/>
      <c r="K69" s="313"/>
      <c r="L69" s="313"/>
      <c r="M69" s="313"/>
      <c r="N69" s="313"/>
      <c r="O69" s="313"/>
      <c r="P69" s="15" t="e">
        <f>AVERAGE(D69:O69)</f>
        <v>#DIV/0!</v>
      </c>
      <c r="Q69" s="35"/>
      <c r="R69" s="35"/>
    </row>
    <row r="70" spans="2:18" ht="15.75">
      <c r="B70" s="225" t="s">
        <v>317</v>
      </c>
      <c r="C70" s="12" t="s">
        <v>18</v>
      </c>
      <c r="D70" s="313"/>
      <c r="E70" s="314"/>
      <c r="F70" s="313"/>
      <c r="G70" s="314"/>
      <c r="H70" s="314"/>
      <c r="I70" s="313"/>
      <c r="J70" s="314"/>
      <c r="K70" s="313"/>
      <c r="L70" s="313"/>
      <c r="M70" s="313"/>
      <c r="N70" s="313"/>
      <c r="O70" s="313"/>
      <c r="P70" s="20" t="e">
        <f>AVERAGE(D70:O70)</f>
        <v>#DIV/0!</v>
      </c>
      <c r="Q70" s="35"/>
      <c r="R70" s="35"/>
    </row>
    <row r="71" spans="2:18" ht="15.75">
      <c r="B71" s="225" t="s">
        <v>329</v>
      </c>
      <c r="C71" s="12" t="s">
        <v>18</v>
      </c>
      <c r="D71" s="317">
        <f>D96*26%</f>
        <v>0</v>
      </c>
      <c r="E71" s="317">
        <f aca="true" t="shared" si="19" ref="E71:O71">E96*26%</f>
        <v>0</v>
      </c>
      <c r="F71" s="317">
        <f t="shared" si="19"/>
        <v>0</v>
      </c>
      <c r="G71" s="317">
        <f t="shared" si="19"/>
        <v>0</v>
      </c>
      <c r="H71" s="317">
        <f t="shared" si="19"/>
        <v>0</v>
      </c>
      <c r="I71" s="317">
        <f t="shared" si="19"/>
        <v>0</v>
      </c>
      <c r="J71" s="317">
        <f t="shared" si="19"/>
        <v>0</v>
      </c>
      <c r="K71" s="317">
        <f t="shared" si="19"/>
        <v>0</v>
      </c>
      <c r="L71" s="317">
        <f t="shared" si="19"/>
        <v>0</v>
      </c>
      <c r="M71" s="317">
        <f t="shared" si="19"/>
        <v>0</v>
      </c>
      <c r="N71" s="317">
        <f t="shared" si="19"/>
        <v>0</v>
      </c>
      <c r="O71" s="317">
        <f t="shared" si="19"/>
        <v>0</v>
      </c>
      <c r="P71" s="20">
        <f>AVERAGE(D71:O71)</f>
        <v>0</v>
      </c>
      <c r="Q71" s="35"/>
      <c r="R71" s="35"/>
    </row>
    <row r="72" spans="2:18" ht="15.75">
      <c r="B72" s="225" t="s">
        <v>330</v>
      </c>
      <c r="C72" s="12" t="s">
        <v>18</v>
      </c>
      <c r="D72" s="317">
        <f>D96*74%</f>
        <v>0</v>
      </c>
      <c r="E72" s="317">
        <f aca="true" t="shared" si="20" ref="E72:O72">E96*74%</f>
        <v>0</v>
      </c>
      <c r="F72" s="317">
        <f t="shared" si="20"/>
        <v>0</v>
      </c>
      <c r="G72" s="317">
        <f t="shared" si="20"/>
        <v>0</v>
      </c>
      <c r="H72" s="317">
        <f t="shared" si="20"/>
        <v>0</v>
      </c>
      <c r="I72" s="317">
        <f t="shared" si="20"/>
        <v>0</v>
      </c>
      <c r="J72" s="317">
        <f t="shared" si="20"/>
        <v>0</v>
      </c>
      <c r="K72" s="317">
        <f t="shared" si="20"/>
        <v>0</v>
      </c>
      <c r="L72" s="317">
        <f t="shared" si="20"/>
        <v>0</v>
      </c>
      <c r="M72" s="317">
        <f t="shared" si="20"/>
        <v>0</v>
      </c>
      <c r="N72" s="317">
        <f t="shared" si="20"/>
        <v>0</v>
      </c>
      <c r="O72" s="317">
        <f t="shared" si="20"/>
        <v>0</v>
      </c>
      <c r="P72" s="20">
        <f>AVERAGE(D72:O72)</f>
        <v>0</v>
      </c>
      <c r="Q72" s="35"/>
      <c r="R72" s="35"/>
    </row>
    <row r="73" spans="2:18" ht="15.75">
      <c r="B73" s="206"/>
      <c r="C73" s="310"/>
      <c r="D73" s="311"/>
      <c r="E73" s="16"/>
      <c r="F73" s="311"/>
      <c r="G73" s="16"/>
      <c r="H73" s="16"/>
      <c r="I73" s="311"/>
      <c r="J73" s="16"/>
      <c r="K73" s="311"/>
      <c r="L73" s="311"/>
      <c r="M73" s="311"/>
      <c r="N73" s="311"/>
      <c r="O73" s="311"/>
      <c r="P73" s="20"/>
      <c r="Q73" s="35"/>
      <c r="R73" s="35"/>
    </row>
    <row r="74" spans="2:18" ht="15.75">
      <c r="B74" s="225" t="s">
        <v>318</v>
      </c>
      <c r="C74" s="12" t="s">
        <v>18</v>
      </c>
      <c r="D74" s="311">
        <f>D66-D69+D71</f>
        <v>0</v>
      </c>
      <c r="E74" s="311">
        <f aca="true" t="shared" si="21" ref="E74:O75">E66-E69+E71</f>
        <v>0</v>
      </c>
      <c r="F74" s="311">
        <f t="shared" si="21"/>
        <v>0</v>
      </c>
      <c r="G74" s="311">
        <f t="shared" si="21"/>
        <v>0</v>
      </c>
      <c r="H74" s="311">
        <f t="shared" si="21"/>
        <v>0</v>
      </c>
      <c r="I74" s="311">
        <f t="shared" si="21"/>
        <v>0</v>
      </c>
      <c r="J74" s="311">
        <f t="shared" si="21"/>
        <v>0</v>
      </c>
      <c r="K74" s="311">
        <f t="shared" si="21"/>
        <v>0</v>
      </c>
      <c r="L74" s="311">
        <f t="shared" si="21"/>
        <v>0</v>
      </c>
      <c r="M74" s="311">
        <f t="shared" si="21"/>
        <v>0</v>
      </c>
      <c r="N74" s="311">
        <f t="shared" si="21"/>
        <v>0</v>
      </c>
      <c r="O74" s="311">
        <f t="shared" si="21"/>
        <v>0</v>
      </c>
      <c r="P74" s="15">
        <f>AVERAGE(D74:O74)</f>
        <v>0</v>
      </c>
      <c r="Q74" s="35"/>
      <c r="R74" s="35"/>
    </row>
    <row r="75" spans="2:18" ht="15.75">
      <c r="B75" s="225" t="s">
        <v>319</v>
      </c>
      <c r="C75" s="12" t="s">
        <v>18</v>
      </c>
      <c r="D75" s="312">
        <f>D67-D70+D72</f>
        <v>0</v>
      </c>
      <c r="E75" s="312">
        <f t="shared" si="21"/>
        <v>0</v>
      </c>
      <c r="F75" s="312">
        <f t="shared" si="21"/>
        <v>0</v>
      </c>
      <c r="G75" s="312">
        <f t="shared" si="21"/>
        <v>0</v>
      </c>
      <c r="H75" s="312">
        <f t="shared" si="21"/>
        <v>0</v>
      </c>
      <c r="I75" s="312">
        <f t="shared" si="21"/>
        <v>0</v>
      </c>
      <c r="J75" s="312">
        <f t="shared" si="21"/>
        <v>0</v>
      </c>
      <c r="K75" s="312">
        <f t="shared" si="21"/>
        <v>0</v>
      </c>
      <c r="L75" s="312">
        <f t="shared" si="21"/>
        <v>0</v>
      </c>
      <c r="M75" s="312">
        <f t="shared" si="21"/>
        <v>0</v>
      </c>
      <c r="N75" s="312">
        <f t="shared" si="21"/>
        <v>0</v>
      </c>
      <c r="O75" s="312">
        <f t="shared" si="21"/>
        <v>0</v>
      </c>
      <c r="P75" s="20">
        <f>AVERAGE(D75:O75)</f>
        <v>0</v>
      </c>
      <c r="Q75" s="36"/>
      <c r="R75" s="36"/>
    </row>
    <row r="76" spans="2:18" ht="15.75"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8"/>
      <c r="R76" s="298"/>
    </row>
    <row r="77" spans="2:18" ht="15.75"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</row>
    <row r="78" spans="2:16" ht="30.75" customHeight="1">
      <c r="B78" s="276"/>
      <c r="C78" s="7"/>
      <c r="D78" s="295" t="str">
        <f>D5</f>
        <v>Apr</v>
      </c>
      <c r="E78" s="295" t="str">
        <f aca="true" t="shared" si="22" ref="E78:O78">E5</f>
        <v>May</v>
      </c>
      <c r="F78" s="295" t="str">
        <f t="shared" si="22"/>
        <v>June</v>
      </c>
      <c r="G78" s="295" t="str">
        <f t="shared" si="22"/>
        <v>July</v>
      </c>
      <c r="H78" s="295" t="str">
        <f t="shared" si="22"/>
        <v>Aug</v>
      </c>
      <c r="I78" s="295" t="str">
        <f t="shared" si="22"/>
        <v>Sept</v>
      </c>
      <c r="J78" s="295" t="str">
        <f t="shared" si="22"/>
        <v>Oct</v>
      </c>
      <c r="K78" s="295" t="str">
        <f t="shared" si="22"/>
        <v>Nov</v>
      </c>
      <c r="L78" s="295" t="str">
        <f t="shared" si="22"/>
        <v>Dec</v>
      </c>
      <c r="M78" s="295" t="str">
        <f t="shared" si="22"/>
        <v>Jan</v>
      </c>
      <c r="N78" s="295" t="str">
        <f t="shared" si="22"/>
        <v>Feb</v>
      </c>
      <c r="O78" s="295" t="str">
        <f t="shared" si="22"/>
        <v>Mar</v>
      </c>
      <c r="P78" s="230">
        <f>P4</f>
        <v>0</v>
      </c>
    </row>
    <row r="79" spans="2:16" ht="15.75">
      <c r="B79" s="34" t="s">
        <v>34</v>
      </c>
      <c r="C79" s="202" t="s">
        <v>18</v>
      </c>
      <c r="D79" s="204">
        <f>MB1!O84</f>
        <v>0</v>
      </c>
      <c r="E79" s="14">
        <f aca="true" t="shared" si="23" ref="E79:O79">D84</f>
        <v>0</v>
      </c>
      <c r="F79" s="14">
        <f t="shared" si="23"/>
        <v>0</v>
      </c>
      <c r="G79" s="14">
        <f t="shared" si="23"/>
        <v>0</v>
      </c>
      <c r="H79" s="14">
        <f t="shared" si="23"/>
        <v>0</v>
      </c>
      <c r="I79" s="14">
        <f t="shared" si="23"/>
        <v>0</v>
      </c>
      <c r="J79" s="14">
        <f t="shared" si="23"/>
        <v>0</v>
      </c>
      <c r="K79" s="14">
        <f t="shared" si="23"/>
        <v>0</v>
      </c>
      <c r="L79" s="14">
        <f t="shared" si="23"/>
        <v>0</v>
      </c>
      <c r="M79" s="14">
        <f t="shared" si="23"/>
        <v>0</v>
      </c>
      <c r="N79" s="14">
        <f t="shared" si="23"/>
        <v>0</v>
      </c>
      <c r="O79" s="14">
        <f t="shared" si="23"/>
        <v>0</v>
      </c>
      <c r="P79" s="113">
        <f>+D79</f>
        <v>0</v>
      </c>
    </row>
    <row r="80" spans="2:16" ht="15.75">
      <c r="B80" s="206" t="s">
        <v>148</v>
      </c>
      <c r="C80" s="202" t="s">
        <v>18</v>
      </c>
      <c r="D80" s="234">
        <f>D75/0.96</f>
        <v>0</v>
      </c>
      <c r="E80" s="234">
        <f aca="true" t="shared" si="24" ref="E80:O80">E75/0.96</f>
        <v>0</v>
      </c>
      <c r="F80" s="234">
        <f t="shared" si="24"/>
        <v>0</v>
      </c>
      <c r="G80" s="234">
        <f t="shared" si="24"/>
        <v>0</v>
      </c>
      <c r="H80" s="234">
        <f t="shared" si="24"/>
        <v>0</v>
      </c>
      <c r="I80" s="234">
        <f t="shared" si="24"/>
        <v>0</v>
      </c>
      <c r="J80" s="234">
        <f t="shared" si="24"/>
        <v>0</v>
      </c>
      <c r="K80" s="234">
        <f t="shared" si="24"/>
        <v>0</v>
      </c>
      <c r="L80" s="234">
        <f t="shared" si="24"/>
        <v>0</v>
      </c>
      <c r="M80" s="234">
        <f t="shared" si="24"/>
        <v>0</v>
      </c>
      <c r="N80" s="234">
        <f t="shared" si="24"/>
        <v>0</v>
      </c>
      <c r="O80" s="234">
        <f t="shared" si="24"/>
        <v>0</v>
      </c>
      <c r="P80" s="113">
        <f>SUM(D80:O80)</f>
        <v>0</v>
      </c>
    </row>
    <row r="81" spans="2:16" ht="15.75">
      <c r="B81" s="34" t="s">
        <v>35</v>
      </c>
      <c r="C81" s="202" t="s">
        <v>18</v>
      </c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113">
        <f>SUM(D81:O81)</f>
        <v>0</v>
      </c>
    </row>
    <row r="82" spans="2:16" ht="15.75">
      <c r="B82" s="206" t="s">
        <v>282</v>
      </c>
      <c r="C82" s="202" t="s">
        <v>18</v>
      </c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113">
        <f>SUM(D82:O82)</f>
        <v>0</v>
      </c>
    </row>
    <row r="83" spans="2:16" ht="15.75">
      <c r="B83" s="206" t="s">
        <v>283</v>
      </c>
      <c r="C83" s="202" t="s">
        <v>18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113">
        <f>SUM(D83:O83)</f>
        <v>0</v>
      </c>
    </row>
    <row r="84" spans="1:16" ht="15.75">
      <c r="A84" s="296"/>
      <c r="B84" s="36" t="s">
        <v>37</v>
      </c>
      <c r="C84" s="203" t="s">
        <v>18</v>
      </c>
      <c r="D84" s="27">
        <f>D79+D80+D81-D83-D82</f>
        <v>0</v>
      </c>
      <c r="E84" s="27">
        <f aca="true" t="shared" si="25" ref="E84:P84">E79+E80+E81-E83-E82</f>
        <v>0</v>
      </c>
      <c r="F84" s="27">
        <f t="shared" si="25"/>
        <v>0</v>
      </c>
      <c r="G84" s="27">
        <f t="shared" si="25"/>
        <v>0</v>
      </c>
      <c r="H84" s="27">
        <f t="shared" si="25"/>
        <v>0</v>
      </c>
      <c r="I84" s="27">
        <f t="shared" si="25"/>
        <v>0</v>
      </c>
      <c r="J84" s="27">
        <f t="shared" si="25"/>
        <v>0</v>
      </c>
      <c r="K84" s="27">
        <f t="shared" si="25"/>
        <v>0</v>
      </c>
      <c r="L84" s="27">
        <f t="shared" si="25"/>
        <v>0</v>
      </c>
      <c r="M84" s="27">
        <f t="shared" si="25"/>
        <v>0</v>
      </c>
      <c r="N84" s="27">
        <f t="shared" si="25"/>
        <v>0</v>
      </c>
      <c r="O84" s="27">
        <f t="shared" si="25"/>
        <v>0</v>
      </c>
      <c r="P84" s="27">
        <f t="shared" si="25"/>
        <v>0</v>
      </c>
    </row>
    <row r="85" spans="2:16" ht="15.75">
      <c r="B85" s="11"/>
      <c r="C85" s="202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13"/>
    </row>
    <row r="86" spans="2:16" ht="15.75">
      <c r="B86" s="34" t="s">
        <v>38</v>
      </c>
      <c r="C86" s="202" t="s">
        <v>18</v>
      </c>
      <c r="D86" s="205">
        <f>MB1!O92</f>
        <v>0</v>
      </c>
      <c r="E86" s="14">
        <f aca="true" t="shared" si="26" ref="E86:O86">D92</f>
        <v>0</v>
      </c>
      <c r="F86" s="14">
        <f t="shared" si="26"/>
        <v>0</v>
      </c>
      <c r="G86" s="14">
        <f t="shared" si="26"/>
        <v>0</v>
      </c>
      <c r="H86" s="14">
        <f t="shared" si="26"/>
        <v>0</v>
      </c>
      <c r="I86" s="14">
        <f t="shared" si="26"/>
        <v>0</v>
      </c>
      <c r="J86" s="14">
        <f t="shared" si="26"/>
        <v>0</v>
      </c>
      <c r="K86" s="14">
        <f t="shared" si="26"/>
        <v>0</v>
      </c>
      <c r="L86" s="14">
        <f t="shared" si="26"/>
        <v>0</v>
      </c>
      <c r="M86" s="14">
        <f t="shared" si="26"/>
        <v>0</v>
      </c>
      <c r="N86" s="14">
        <f t="shared" si="26"/>
        <v>0</v>
      </c>
      <c r="O86" s="14">
        <f t="shared" si="26"/>
        <v>0</v>
      </c>
      <c r="P86" s="113">
        <f>+D86</f>
        <v>0</v>
      </c>
    </row>
    <row r="87" spans="2:16" ht="15.75">
      <c r="B87" s="206" t="s">
        <v>149</v>
      </c>
      <c r="C87" s="202" t="s">
        <v>18</v>
      </c>
      <c r="D87" s="234">
        <f>D74/0.84</f>
        <v>0</v>
      </c>
      <c r="E87" s="234">
        <f aca="true" t="shared" si="27" ref="E87:O87">E74/0.84</f>
        <v>0</v>
      </c>
      <c r="F87" s="234">
        <f t="shared" si="27"/>
        <v>0</v>
      </c>
      <c r="G87" s="234">
        <f t="shared" si="27"/>
        <v>0</v>
      </c>
      <c r="H87" s="234">
        <f t="shared" si="27"/>
        <v>0</v>
      </c>
      <c r="I87" s="234">
        <f t="shared" si="27"/>
        <v>0</v>
      </c>
      <c r="J87" s="234">
        <f t="shared" si="27"/>
        <v>0</v>
      </c>
      <c r="K87" s="234">
        <f t="shared" si="27"/>
        <v>0</v>
      </c>
      <c r="L87" s="234">
        <f t="shared" si="27"/>
        <v>0</v>
      </c>
      <c r="M87" s="234">
        <f t="shared" si="27"/>
        <v>0</v>
      </c>
      <c r="N87" s="234">
        <f t="shared" si="27"/>
        <v>0</v>
      </c>
      <c r="O87" s="234">
        <f t="shared" si="27"/>
        <v>0</v>
      </c>
      <c r="P87" s="113">
        <f>SUM(D87:O87)</f>
        <v>0</v>
      </c>
    </row>
    <row r="88" spans="2:16" ht="15.75">
      <c r="B88" s="34" t="s">
        <v>39</v>
      </c>
      <c r="C88" s="202" t="s">
        <v>18</v>
      </c>
      <c r="D88" s="14"/>
      <c r="E88" s="14"/>
      <c r="F88" s="14"/>
      <c r="G88" s="14"/>
      <c r="H88" s="14"/>
      <c r="I88" s="14"/>
      <c r="J88" s="14"/>
      <c r="K88" s="14"/>
      <c r="L88" s="130"/>
      <c r="M88" s="130"/>
      <c r="N88" s="14"/>
      <c r="O88" s="14"/>
      <c r="P88" s="113">
        <f>SUM(D88:O88)</f>
        <v>0</v>
      </c>
    </row>
    <row r="89" spans="2:16" ht="15.75">
      <c r="B89" s="206" t="s">
        <v>284</v>
      </c>
      <c r="C89" s="202" t="s">
        <v>18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13">
        <f>SUM(D89:O89)</f>
        <v>0</v>
      </c>
    </row>
    <row r="90" spans="2:16" ht="15.75">
      <c r="B90" s="206" t="s">
        <v>271</v>
      </c>
      <c r="C90" s="202" t="s">
        <v>18</v>
      </c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113">
        <f>SUM(D90:O90)</f>
        <v>0</v>
      </c>
    </row>
    <row r="91" spans="2:16" ht="15.75">
      <c r="B91" s="206" t="s">
        <v>270</v>
      </c>
      <c r="C91" s="202" t="s">
        <v>18</v>
      </c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113">
        <f>SUM(D91:O91)</f>
        <v>0</v>
      </c>
    </row>
    <row r="92" spans="2:16" ht="15.75">
      <c r="B92" s="36" t="s">
        <v>41</v>
      </c>
      <c r="C92" s="203" t="s">
        <v>18</v>
      </c>
      <c r="D92" s="27">
        <f>D86+D87+D88-D90-D91-D89</f>
        <v>0</v>
      </c>
      <c r="E92" s="27">
        <f aca="true" t="shared" si="28" ref="E92:O92">E86+E87+E88-E90-E91-E89</f>
        <v>0</v>
      </c>
      <c r="F92" s="27">
        <f t="shared" si="28"/>
        <v>0</v>
      </c>
      <c r="G92" s="27">
        <f t="shared" si="28"/>
        <v>0</v>
      </c>
      <c r="H92" s="27">
        <f t="shared" si="28"/>
        <v>0</v>
      </c>
      <c r="I92" s="27">
        <f t="shared" si="28"/>
        <v>0</v>
      </c>
      <c r="J92" s="27">
        <f t="shared" si="28"/>
        <v>0</v>
      </c>
      <c r="K92" s="27">
        <f t="shared" si="28"/>
        <v>0</v>
      </c>
      <c r="L92" s="27">
        <f t="shared" si="28"/>
        <v>0</v>
      </c>
      <c r="M92" s="27">
        <f t="shared" si="28"/>
        <v>0</v>
      </c>
      <c r="N92" s="27">
        <f t="shared" si="28"/>
        <v>0</v>
      </c>
      <c r="O92" s="27">
        <f t="shared" si="28"/>
        <v>0</v>
      </c>
      <c r="P92" s="27">
        <f>P86+P87+P88-P90-P91-P89</f>
        <v>0</v>
      </c>
    </row>
    <row r="93" spans="2:16" ht="15.75">
      <c r="B93" s="206"/>
      <c r="C93" s="202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113"/>
    </row>
    <row r="94" spans="2:16" ht="15.75">
      <c r="B94" s="34" t="s">
        <v>151</v>
      </c>
      <c r="C94" s="202" t="s">
        <v>18</v>
      </c>
      <c r="D94" s="14">
        <f>MB1!O99</f>
        <v>0</v>
      </c>
      <c r="E94" s="14">
        <f aca="true" t="shared" si="29" ref="E94:O94">D99</f>
        <v>0</v>
      </c>
      <c r="F94" s="14">
        <f t="shared" si="29"/>
        <v>0</v>
      </c>
      <c r="G94" s="14">
        <f t="shared" si="29"/>
        <v>0</v>
      </c>
      <c r="H94" s="14">
        <f t="shared" si="29"/>
        <v>0</v>
      </c>
      <c r="I94" s="14">
        <f t="shared" si="29"/>
        <v>0</v>
      </c>
      <c r="J94" s="14">
        <f t="shared" si="29"/>
        <v>0</v>
      </c>
      <c r="K94" s="14">
        <f t="shared" si="29"/>
        <v>0</v>
      </c>
      <c r="L94" s="14">
        <f t="shared" si="29"/>
        <v>0</v>
      </c>
      <c r="M94" s="14">
        <f t="shared" si="29"/>
        <v>0</v>
      </c>
      <c r="N94" s="14">
        <f t="shared" si="29"/>
        <v>0</v>
      </c>
      <c r="O94" s="14">
        <f t="shared" si="29"/>
        <v>0</v>
      </c>
      <c r="P94" s="113">
        <f>+D94</f>
        <v>0</v>
      </c>
    </row>
    <row r="95" spans="2:16" ht="15.75">
      <c r="B95" s="206" t="s">
        <v>321</v>
      </c>
      <c r="C95" s="202" t="s">
        <v>18</v>
      </c>
      <c r="D95" s="14">
        <f>((D69/26%)+(D70/74%))/2</f>
        <v>0</v>
      </c>
      <c r="E95" s="14">
        <f aca="true" t="shared" si="30" ref="E95:O95">((E69/26%)+(E70/74%))/2</f>
        <v>0</v>
      </c>
      <c r="F95" s="14">
        <f t="shared" si="30"/>
        <v>0</v>
      </c>
      <c r="G95" s="14">
        <f t="shared" si="30"/>
        <v>0</v>
      </c>
      <c r="H95" s="14">
        <f t="shared" si="30"/>
        <v>0</v>
      </c>
      <c r="I95" s="14">
        <f t="shared" si="30"/>
        <v>0</v>
      </c>
      <c r="J95" s="14">
        <f t="shared" si="30"/>
        <v>0</v>
      </c>
      <c r="K95" s="14">
        <f t="shared" si="30"/>
        <v>0</v>
      </c>
      <c r="L95" s="14">
        <f t="shared" si="30"/>
        <v>0</v>
      </c>
      <c r="M95" s="14">
        <f t="shared" si="30"/>
        <v>0</v>
      </c>
      <c r="N95" s="14">
        <f t="shared" si="30"/>
        <v>0</v>
      </c>
      <c r="O95" s="14">
        <f t="shared" si="30"/>
        <v>0</v>
      </c>
      <c r="P95" s="113">
        <f>SUM(D95:O95)</f>
        <v>0</v>
      </c>
    </row>
    <row r="96" spans="2:16" ht="15.75">
      <c r="B96" s="206" t="s">
        <v>331</v>
      </c>
      <c r="C96" s="202" t="s">
        <v>18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13">
        <f>SUM(D96:O96)</f>
        <v>0</v>
      </c>
    </row>
    <row r="97" spans="2:16" ht="15.75">
      <c r="B97" s="206" t="s">
        <v>182</v>
      </c>
      <c r="C97" s="202" t="s">
        <v>18</v>
      </c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113">
        <f>SUM(D97:O97)</f>
        <v>0</v>
      </c>
    </row>
    <row r="98" spans="2:16" ht="15.75">
      <c r="B98" s="206" t="s">
        <v>320</v>
      </c>
      <c r="C98" s="202" t="s">
        <v>18</v>
      </c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113">
        <f>SUM(D98:O98)</f>
        <v>0</v>
      </c>
    </row>
    <row r="99" spans="2:16" ht="15.75">
      <c r="B99" s="36" t="s">
        <v>183</v>
      </c>
      <c r="C99" s="203" t="s">
        <v>18</v>
      </c>
      <c r="D99" s="27">
        <f>D94+D95+D97-D98-D96</f>
        <v>0</v>
      </c>
      <c r="E99" s="27">
        <f aca="true" t="shared" si="31" ref="E99:O99">E94+E95+E97-E98-E96</f>
        <v>0</v>
      </c>
      <c r="F99" s="27">
        <f t="shared" si="31"/>
        <v>0</v>
      </c>
      <c r="G99" s="27">
        <f t="shared" si="31"/>
        <v>0</v>
      </c>
      <c r="H99" s="27">
        <f t="shared" si="31"/>
        <v>0</v>
      </c>
      <c r="I99" s="27">
        <f t="shared" si="31"/>
        <v>0</v>
      </c>
      <c r="J99" s="27">
        <f t="shared" si="31"/>
        <v>0</v>
      </c>
      <c r="K99" s="27">
        <f t="shared" si="31"/>
        <v>0</v>
      </c>
      <c r="L99" s="27">
        <f t="shared" si="31"/>
        <v>0</v>
      </c>
      <c r="M99" s="27">
        <f t="shared" si="31"/>
        <v>0</v>
      </c>
      <c r="N99" s="27">
        <f t="shared" si="31"/>
        <v>0</v>
      </c>
      <c r="O99" s="27">
        <f t="shared" si="31"/>
        <v>0</v>
      </c>
      <c r="P99" s="27">
        <f>P94+P95+P97-P98-P96</f>
        <v>0</v>
      </c>
    </row>
  </sheetData>
  <sheetProtection/>
  <mergeCells count="3">
    <mergeCell ref="B2:O2"/>
    <mergeCell ref="D4:I4"/>
    <mergeCell ref="J4:O4"/>
  </mergeCells>
  <printOptions gridLines="1" horizontalCentered="1"/>
  <pageMargins left="0.0393700787401575" right="0.15748031496063" top="0.15748031496063" bottom="0.15748031496063" header="0.31496062992126" footer="0.31496062992126"/>
  <pageSetup blackAndWhite="1" fitToHeight="0" horizontalDpi="600" verticalDpi="600" orientation="landscape" paperSize="9" scale="64" r:id="rId1"/>
  <rowBreaks count="1" manualBreakCount="1">
    <brk id="36" min="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91"/>
  <sheetViews>
    <sheetView showGridLines="0" zoomScale="90" zoomScaleNormal="90" zoomScalePageLayoutView="0" workbookViewId="0" topLeftCell="A1">
      <pane xSplit="3" ySplit="5" topLeftCell="D6" activePane="bottomRight" state="frozen"/>
      <selection pane="topLeft" activeCell="O5" sqref="O5"/>
      <selection pane="topRight" activeCell="O5" sqref="O5"/>
      <selection pane="bottomLeft" activeCell="O5" sqref="O5"/>
      <selection pane="bottomRight" activeCell="F181" sqref="F181"/>
    </sheetView>
  </sheetViews>
  <sheetFormatPr defaultColWidth="9.140625" defaultRowHeight="12.75"/>
  <cols>
    <col min="1" max="1" width="2.00390625" style="70" customWidth="1"/>
    <col min="2" max="2" width="30.140625" style="70" customWidth="1"/>
    <col min="3" max="3" width="10.7109375" style="105" customWidth="1"/>
    <col min="4" max="4" width="18.140625" style="105" customWidth="1"/>
    <col min="5" max="10" width="14.7109375" style="70" customWidth="1"/>
    <col min="11" max="16" width="14.7109375" style="106" customWidth="1"/>
    <col min="17" max="17" width="15.00390625" style="70" customWidth="1"/>
    <col min="18" max="18" width="10.7109375" style="70" customWidth="1"/>
    <col min="19" max="19" width="10.28125" style="70" customWidth="1"/>
    <col min="20" max="16384" width="9.140625" style="70" customWidth="1"/>
  </cols>
  <sheetData>
    <row r="1" spans="2:17" ht="15.75">
      <c r="B1" s="588" t="str">
        <f>MB2!B3</f>
        <v>Name of Union: XYZ Milk Union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2:17" ht="15.75">
      <c r="B2" s="588" t="str">
        <f>MB2!B4</f>
        <v>Projections - Year: Apr 20 - Mar 21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2:17" ht="15.75">
      <c r="B3" s="589" t="s">
        <v>268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</row>
    <row r="4" spans="2:17" ht="15.75" customHeight="1">
      <c r="B4" s="590" t="s">
        <v>10</v>
      </c>
      <c r="C4" s="592" t="s">
        <v>4</v>
      </c>
      <c r="D4" s="592" t="s">
        <v>61</v>
      </c>
      <c r="E4" s="236" t="str">
        <f>MB2!D5</f>
        <v>Apr</v>
      </c>
      <c r="F4" s="236" t="str">
        <f>MB2!E5</f>
        <v>May</v>
      </c>
      <c r="G4" s="236" t="str">
        <f>MB2!F5</f>
        <v>June</v>
      </c>
      <c r="H4" s="236" t="str">
        <f>MB2!G5</f>
        <v>July</v>
      </c>
      <c r="I4" s="236" t="str">
        <f>MB2!H5</f>
        <v>Aug</v>
      </c>
      <c r="J4" s="236" t="str">
        <f>MB2!I5</f>
        <v>Sept</v>
      </c>
      <c r="K4" s="236" t="str">
        <f>MB2!J5</f>
        <v>Oct</v>
      </c>
      <c r="L4" s="236" t="str">
        <f>MB2!K5</f>
        <v>Nov</v>
      </c>
      <c r="M4" s="236" t="str">
        <f>MB2!L5</f>
        <v>Dec</v>
      </c>
      <c r="N4" s="236" t="str">
        <f>MB2!M5</f>
        <v>Jan</v>
      </c>
      <c r="O4" s="236" t="str">
        <f>MB2!N5</f>
        <v>Feb</v>
      </c>
      <c r="P4" s="236" t="str">
        <f>MB2!O5</f>
        <v>Mar</v>
      </c>
      <c r="Q4" s="592" t="s">
        <v>1</v>
      </c>
    </row>
    <row r="5" spans="2:17" ht="15.75">
      <c r="B5" s="591"/>
      <c r="C5" s="593"/>
      <c r="D5" s="593"/>
      <c r="E5" s="109">
        <f>MB2!D6</f>
        <v>30</v>
      </c>
      <c r="F5" s="109">
        <f>MB2!E6</f>
        <v>31</v>
      </c>
      <c r="G5" s="109">
        <f>MB2!F6</f>
        <v>30</v>
      </c>
      <c r="H5" s="109">
        <f>MB2!G6</f>
        <v>31</v>
      </c>
      <c r="I5" s="109">
        <f>MB2!H6</f>
        <v>31</v>
      </c>
      <c r="J5" s="109">
        <f>MB2!I6</f>
        <v>30</v>
      </c>
      <c r="K5" s="109">
        <f>MB2!J6</f>
        <v>31</v>
      </c>
      <c r="L5" s="109">
        <f>MB2!K6</f>
        <v>30</v>
      </c>
      <c r="M5" s="109">
        <f>MB2!L6</f>
        <v>31</v>
      </c>
      <c r="N5" s="109">
        <f>MB2!M6</f>
        <v>31</v>
      </c>
      <c r="O5" s="109">
        <f>MB2!N6</f>
        <v>29</v>
      </c>
      <c r="P5" s="109">
        <f>MB2!O6</f>
        <v>31</v>
      </c>
      <c r="Q5" s="593"/>
    </row>
    <row r="6" spans="2:17" ht="15.75">
      <c r="B6" s="71" t="s">
        <v>51</v>
      </c>
      <c r="C6" s="72" t="s">
        <v>2</v>
      </c>
      <c r="D6" s="72"/>
      <c r="E6" s="75"/>
      <c r="F6" s="74"/>
      <c r="G6" s="74"/>
      <c r="H6" s="74"/>
      <c r="I6" s="74"/>
      <c r="J6" s="74"/>
      <c r="K6" s="73"/>
      <c r="L6" s="73"/>
      <c r="M6" s="73"/>
      <c r="N6" s="73"/>
      <c r="O6" s="73"/>
      <c r="P6" s="73"/>
      <c r="Q6" s="74"/>
    </row>
    <row r="7" spans="2:18" ht="15.75">
      <c r="B7" s="75" t="s">
        <v>84</v>
      </c>
      <c r="C7" s="72" t="s">
        <v>2</v>
      </c>
      <c r="D7" s="72"/>
      <c r="E7" s="123">
        <f>MB2!D12</f>
        <v>0</v>
      </c>
      <c r="F7" s="123">
        <f>MB2!E12</f>
        <v>0</v>
      </c>
      <c r="G7" s="123">
        <f>MB2!F12</f>
        <v>0</v>
      </c>
      <c r="H7" s="123">
        <f>MB2!G12</f>
        <v>0</v>
      </c>
      <c r="I7" s="123">
        <f>MB2!H12</f>
        <v>0</v>
      </c>
      <c r="J7" s="123">
        <f>MB2!I12</f>
        <v>0</v>
      </c>
      <c r="K7" s="123">
        <f>MB2!J12</f>
        <v>0</v>
      </c>
      <c r="L7" s="123">
        <f>MB2!K12</f>
        <v>0</v>
      </c>
      <c r="M7" s="123">
        <f>MB2!L12</f>
        <v>0</v>
      </c>
      <c r="N7" s="123">
        <f>MB2!M12</f>
        <v>0</v>
      </c>
      <c r="O7" s="123">
        <f>MB2!N12</f>
        <v>0</v>
      </c>
      <c r="P7" s="123">
        <f>MB2!O12</f>
        <v>0</v>
      </c>
      <c r="Q7" s="129">
        <f>SUMPRODUCT(E7:P7,E5:P5)/100</f>
        <v>0</v>
      </c>
      <c r="R7" s="70" t="s">
        <v>132</v>
      </c>
    </row>
    <row r="8" spans="2:17" ht="15.75">
      <c r="B8" s="75" t="s">
        <v>85</v>
      </c>
      <c r="C8" s="72" t="s">
        <v>2</v>
      </c>
      <c r="D8" s="72"/>
      <c r="E8" s="123">
        <f>MB2!D13</f>
        <v>0</v>
      </c>
      <c r="F8" s="123">
        <f>MB2!E13</f>
        <v>0</v>
      </c>
      <c r="G8" s="123">
        <f>MB2!F13</f>
        <v>0</v>
      </c>
      <c r="H8" s="123">
        <f>MB2!G13</f>
        <v>0</v>
      </c>
      <c r="I8" s="123">
        <f>MB2!H13</f>
        <v>0</v>
      </c>
      <c r="J8" s="123">
        <f>MB2!I13</f>
        <v>0</v>
      </c>
      <c r="K8" s="123">
        <f>MB2!J13</f>
        <v>0</v>
      </c>
      <c r="L8" s="123">
        <f>MB2!K13</f>
        <v>0</v>
      </c>
      <c r="M8" s="123">
        <f>MB2!L13</f>
        <v>0</v>
      </c>
      <c r="N8" s="123">
        <f>MB2!M13</f>
        <v>0</v>
      </c>
      <c r="O8" s="123">
        <f>MB2!N13</f>
        <v>0</v>
      </c>
      <c r="P8" s="123">
        <f>MB2!O13</f>
        <v>0</v>
      </c>
      <c r="Q8" s="74"/>
    </row>
    <row r="9" spans="2:17" ht="15.75">
      <c r="B9" s="76" t="s">
        <v>86</v>
      </c>
      <c r="C9" s="77"/>
      <c r="D9" s="77"/>
      <c r="E9" s="78">
        <f aca="true" t="shared" si="0" ref="E9:P9">SUM(E7:E8)</f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4"/>
    </row>
    <row r="10" spans="2:17" ht="15.75">
      <c r="B10" s="75"/>
      <c r="C10" s="72"/>
      <c r="D10" s="72"/>
      <c r="E10" s="75"/>
      <c r="F10" s="74"/>
      <c r="G10" s="74"/>
      <c r="H10" s="74"/>
      <c r="I10" s="74"/>
      <c r="J10" s="74"/>
      <c r="K10" s="73"/>
      <c r="L10" s="73"/>
      <c r="M10" s="73"/>
      <c r="N10" s="73"/>
      <c r="O10" s="73"/>
      <c r="P10" s="73"/>
      <c r="Q10" s="74"/>
    </row>
    <row r="11" spans="2:17" ht="15.75">
      <c r="B11" s="71" t="s">
        <v>46</v>
      </c>
      <c r="C11" s="72"/>
      <c r="D11" s="72"/>
      <c r="E11" s="75"/>
      <c r="F11" s="74"/>
      <c r="G11" s="74"/>
      <c r="H11" s="74"/>
      <c r="I11" s="74"/>
      <c r="J11" s="74"/>
      <c r="K11" s="73"/>
      <c r="L11" s="73"/>
      <c r="M11" s="73"/>
      <c r="N11" s="73"/>
      <c r="O11" s="73"/>
      <c r="P11" s="73"/>
      <c r="Q11" s="74"/>
    </row>
    <row r="12" spans="2:17" ht="15.75">
      <c r="B12" s="209" t="s">
        <v>264</v>
      </c>
      <c r="C12" s="239" t="s">
        <v>265</v>
      </c>
      <c r="D12" s="72"/>
      <c r="E12" s="240">
        <f>MB2!D31</f>
        <v>0</v>
      </c>
      <c r="F12" s="240">
        <f>MB2!E31</f>
        <v>0</v>
      </c>
      <c r="G12" s="240">
        <f>MB2!F31</f>
        <v>0</v>
      </c>
      <c r="H12" s="240">
        <f>MB2!G31</f>
        <v>0</v>
      </c>
      <c r="I12" s="240">
        <f>MB2!H31</f>
        <v>0</v>
      </c>
      <c r="J12" s="240">
        <f>MB2!I31</f>
        <v>0</v>
      </c>
      <c r="K12" s="240">
        <f>MB2!J31</f>
        <v>0</v>
      </c>
      <c r="L12" s="240">
        <f>MB2!K31</f>
        <v>0</v>
      </c>
      <c r="M12" s="240">
        <f>MB2!L31</f>
        <v>0</v>
      </c>
      <c r="N12" s="240">
        <f>MB2!M31</f>
        <v>0</v>
      </c>
      <c r="O12" s="240">
        <f>MB2!N31</f>
        <v>0</v>
      </c>
      <c r="P12" s="240">
        <f>MB2!O31</f>
        <v>0</v>
      </c>
      <c r="Q12" s="74"/>
    </row>
    <row r="13" spans="2:17" ht="15.75">
      <c r="B13" s="75"/>
      <c r="C13" s="72"/>
      <c r="D13" s="72"/>
      <c r="E13" s="75"/>
      <c r="F13" s="74"/>
      <c r="G13" s="74"/>
      <c r="H13" s="74"/>
      <c r="I13" s="74"/>
      <c r="J13" s="74"/>
      <c r="K13" s="73"/>
      <c r="L13" s="73"/>
      <c r="M13" s="73"/>
      <c r="N13" s="73"/>
      <c r="O13" s="73"/>
      <c r="P13" s="73"/>
      <c r="Q13" s="74"/>
    </row>
    <row r="14" spans="2:17" ht="15.75">
      <c r="B14" s="75"/>
      <c r="C14" s="72"/>
      <c r="D14" s="72"/>
      <c r="E14" s="75"/>
      <c r="F14" s="74"/>
      <c r="G14" s="74"/>
      <c r="H14" s="74"/>
      <c r="I14" s="74"/>
      <c r="J14" s="74"/>
      <c r="K14" s="73"/>
      <c r="L14" s="73"/>
      <c r="M14" s="73"/>
      <c r="N14" s="73"/>
      <c r="O14" s="73"/>
      <c r="P14" s="73"/>
      <c r="Q14" s="74"/>
    </row>
    <row r="15" spans="2:17" ht="15.75">
      <c r="B15" s="79" t="s">
        <v>87</v>
      </c>
      <c r="C15" s="72" t="s">
        <v>79</v>
      </c>
      <c r="D15" s="72"/>
      <c r="E15" s="110">
        <f>MB2!D81</f>
        <v>0</v>
      </c>
      <c r="F15" s="110">
        <f>MB2!E81</f>
        <v>0</v>
      </c>
      <c r="G15" s="110">
        <f>MB2!F81</f>
        <v>0</v>
      </c>
      <c r="H15" s="110">
        <f>MB2!G81</f>
        <v>0</v>
      </c>
      <c r="I15" s="110">
        <f>MB2!H81</f>
        <v>0</v>
      </c>
      <c r="J15" s="110">
        <f>MB2!I81</f>
        <v>0</v>
      </c>
      <c r="K15" s="110">
        <f>MB2!J81</f>
        <v>0</v>
      </c>
      <c r="L15" s="110">
        <f>MB2!K81</f>
        <v>0</v>
      </c>
      <c r="M15" s="110">
        <f>MB2!L81</f>
        <v>0</v>
      </c>
      <c r="N15" s="110">
        <f>MB2!M81</f>
        <v>0</v>
      </c>
      <c r="O15" s="110">
        <f>MB2!N81</f>
        <v>0</v>
      </c>
      <c r="P15" s="110">
        <f>MB2!O81</f>
        <v>0</v>
      </c>
      <c r="Q15" s="74"/>
    </row>
    <row r="16" spans="2:17" ht="15.75">
      <c r="B16" s="79" t="s">
        <v>71</v>
      </c>
      <c r="C16" s="80" t="s">
        <v>79</v>
      </c>
      <c r="D16" s="80"/>
      <c r="E16" s="110">
        <f>MB2!D88</f>
        <v>0</v>
      </c>
      <c r="F16" s="110">
        <f>MB2!E88</f>
        <v>0</v>
      </c>
      <c r="G16" s="110">
        <f>MB2!F88</f>
        <v>0</v>
      </c>
      <c r="H16" s="110">
        <f>MB2!G88</f>
        <v>0</v>
      </c>
      <c r="I16" s="110">
        <f>MB2!H88</f>
        <v>0</v>
      </c>
      <c r="J16" s="110">
        <f>MB2!I88</f>
        <v>0</v>
      </c>
      <c r="K16" s="110">
        <f>MB2!J88</f>
        <v>0</v>
      </c>
      <c r="L16" s="110">
        <f>MB2!K88</f>
        <v>0</v>
      </c>
      <c r="M16" s="110">
        <f>MB2!L88</f>
        <v>0</v>
      </c>
      <c r="N16" s="110">
        <f>MB2!M88</f>
        <v>0</v>
      </c>
      <c r="O16" s="110">
        <f>MB2!N88</f>
        <v>0</v>
      </c>
      <c r="P16" s="110">
        <f>MB2!O88</f>
        <v>0</v>
      </c>
      <c r="Q16" s="74"/>
    </row>
    <row r="17" spans="2:17" ht="15.75">
      <c r="B17" s="315" t="s">
        <v>324</v>
      </c>
      <c r="C17" s="316" t="s">
        <v>79</v>
      </c>
      <c r="D17" s="80"/>
      <c r="E17" s="110">
        <f>MB2!D97</f>
        <v>0</v>
      </c>
      <c r="F17" s="110">
        <f>MB2!E97</f>
        <v>0</v>
      </c>
      <c r="G17" s="110">
        <f>MB2!F97</f>
        <v>0</v>
      </c>
      <c r="H17" s="110">
        <f>MB2!G97</f>
        <v>0</v>
      </c>
      <c r="I17" s="110">
        <f>MB2!H97</f>
        <v>0</v>
      </c>
      <c r="J17" s="110">
        <f>MB2!I97</f>
        <v>0</v>
      </c>
      <c r="K17" s="110">
        <f>MB2!J97</f>
        <v>0</v>
      </c>
      <c r="L17" s="110">
        <f>MB2!K97</f>
        <v>0</v>
      </c>
      <c r="M17" s="110">
        <f>MB2!L97</f>
        <v>0</v>
      </c>
      <c r="N17" s="110">
        <f>MB2!M97</f>
        <v>0</v>
      </c>
      <c r="O17" s="110">
        <f>MB2!N97</f>
        <v>0</v>
      </c>
      <c r="P17" s="110">
        <f>MB2!O97</f>
        <v>0</v>
      </c>
      <c r="Q17" s="74"/>
    </row>
    <row r="18" spans="2:17" ht="15.75">
      <c r="B18" s="79"/>
      <c r="C18" s="80"/>
      <c r="D18" s="80"/>
      <c r="E18" s="110"/>
      <c r="F18" s="110"/>
      <c r="G18" s="110"/>
      <c r="H18" s="110"/>
      <c r="I18" s="110"/>
      <c r="J18" s="110"/>
      <c r="K18" s="110"/>
      <c r="L18" s="110"/>
      <c r="M18" s="110"/>
      <c r="N18" s="121"/>
      <c r="O18" s="121"/>
      <c r="P18" s="121"/>
      <c r="Q18" s="74"/>
    </row>
    <row r="19" spans="2:17" ht="15.75">
      <c r="B19" s="79" t="s">
        <v>130</v>
      </c>
      <c r="C19" s="316" t="s">
        <v>79</v>
      </c>
      <c r="D19" s="80"/>
      <c r="E19" s="123">
        <f>IF(MB2!D80&gt;0,MB2!D80,0)</f>
        <v>0</v>
      </c>
      <c r="F19" s="123">
        <f>IF(MB2!E80&gt;0,MB2!E80,0)</f>
        <v>0</v>
      </c>
      <c r="G19" s="123">
        <f>IF(MB2!F80&gt;0,MB2!F80,0)</f>
        <v>0</v>
      </c>
      <c r="H19" s="123">
        <f>IF(MB2!G80&gt;0,MB2!G80,0)</f>
        <v>0</v>
      </c>
      <c r="I19" s="123">
        <f>IF(MB2!H80&gt;0,MB2!H80,0)</f>
        <v>0</v>
      </c>
      <c r="J19" s="123">
        <f>IF(MB2!I80&gt;0,MB2!I80,0)</f>
        <v>0</v>
      </c>
      <c r="K19" s="123">
        <f>IF(MB2!J80&gt;0,MB2!J80,0)</f>
        <v>0</v>
      </c>
      <c r="L19" s="123">
        <f>IF(MB2!K80&gt;0,MB2!K80,0)</f>
        <v>0</v>
      </c>
      <c r="M19" s="123">
        <f>IF(MB2!L80&gt;0,MB2!L80,0)</f>
        <v>0</v>
      </c>
      <c r="N19" s="123">
        <f>IF(MB2!M80&gt;0,MB2!M80,0)</f>
        <v>0</v>
      </c>
      <c r="O19" s="123">
        <f>IF(MB2!N80&gt;0,MB2!N80,0)</f>
        <v>0</v>
      </c>
      <c r="P19" s="123">
        <f>IF(MB2!O80&gt;0,MB2!O80,0)</f>
        <v>0</v>
      </c>
      <c r="Q19" s="74"/>
    </row>
    <row r="20" spans="2:17" ht="15.75">
      <c r="B20" s="79" t="s">
        <v>131</v>
      </c>
      <c r="C20" s="316" t="s">
        <v>79</v>
      </c>
      <c r="D20" s="80"/>
      <c r="E20" s="123">
        <f>IF(MB2!D87&gt;0,MB2!D87,0)</f>
        <v>0</v>
      </c>
      <c r="F20" s="123">
        <f>IF(MB2!E87&gt;0,MB2!E87,0)</f>
        <v>0</v>
      </c>
      <c r="G20" s="123">
        <f>IF(MB2!F87&gt;0,MB2!F87,0)</f>
        <v>0</v>
      </c>
      <c r="H20" s="123">
        <f>IF(MB2!G87&gt;0,MB2!G87,0)</f>
        <v>0</v>
      </c>
      <c r="I20" s="123">
        <f>IF(MB2!H87&gt;0,MB2!H87,0)</f>
        <v>0</v>
      </c>
      <c r="J20" s="123">
        <f>IF(MB2!I87&gt;0,MB2!I87,0)</f>
        <v>0</v>
      </c>
      <c r="K20" s="123">
        <f>IF(MB2!J87&gt;0,MB2!J87,0)</f>
        <v>0</v>
      </c>
      <c r="L20" s="123">
        <f>IF(MB2!K87&gt;0,MB2!K87,0)</f>
        <v>0</v>
      </c>
      <c r="M20" s="123">
        <f>IF(MB2!L87&gt;0,MB2!L87,0)</f>
        <v>0</v>
      </c>
      <c r="N20" s="123">
        <f>IF(MB2!M87&gt;0,MB2!M87,0)</f>
        <v>0</v>
      </c>
      <c r="O20" s="123">
        <f>IF(MB2!N87&gt;0,MB2!N87,0)</f>
        <v>0</v>
      </c>
      <c r="P20" s="123">
        <f>IF(MB2!O87&gt;0,MB2!O87,0)</f>
        <v>0</v>
      </c>
      <c r="Q20" s="74"/>
    </row>
    <row r="21" spans="2:17" ht="15.75">
      <c r="B21" s="315" t="s">
        <v>325</v>
      </c>
      <c r="C21" s="316" t="s">
        <v>79</v>
      </c>
      <c r="D21" s="80"/>
      <c r="E21" s="123">
        <f>IF(MB2!D95&gt;0,MB2!D95,0)</f>
        <v>0</v>
      </c>
      <c r="F21" s="123">
        <f>IF(MB2!E95&gt;0,MB2!E95,0)</f>
        <v>0</v>
      </c>
      <c r="G21" s="123">
        <f>IF(MB2!F95&gt;0,MB2!F95,0)</f>
        <v>0</v>
      </c>
      <c r="H21" s="123">
        <f>IF(MB2!G95&gt;0,MB2!G95,0)</f>
        <v>0</v>
      </c>
      <c r="I21" s="123">
        <f>IF(MB2!H95&gt;0,MB2!H95,0)</f>
        <v>0</v>
      </c>
      <c r="J21" s="123">
        <f>IF(MB2!I95&gt;0,MB2!I95,0)</f>
        <v>0</v>
      </c>
      <c r="K21" s="123">
        <f>IF(MB2!J95&gt;0,MB2!J95,0)</f>
        <v>0</v>
      </c>
      <c r="L21" s="123">
        <f>IF(MB2!K95&gt;0,MB2!K95,0)</f>
        <v>0</v>
      </c>
      <c r="M21" s="123">
        <f>IF(MB2!L95&gt;0,MB2!L95,0)</f>
        <v>0</v>
      </c>
      <c r="N21" s="123">
        <f>IF(MB2!M95&gt;0,MB2!M95,0)</f>
        <v>0</v>
      </c>
      <c r="O21" s="123">
        <f>IF(MB2!N95&gt;0,MB2!N95,0)</f>
        <v>0</v>
      </c>
      <c r="P21" s="123">
        <f>IF(MB2!O95&gt;0,MB2!O95,0)</f>
        <v>0</v>
      </c>
      <c r="Q21" s="74"/>
    </row>
    <row r="22" spans="2:17" ht="15.75">
      <c r="B22" s="79"/>
      <c r="C22" s="80"/>
      <c r="D22" s="80"/>
      <c r="E22" s="110"/>
      <c r="F22" s="111"/>
      <c r="G22" s="111"/>
      <c r="H22" s="111"/>
      <c r="I22" s="111"/>
      <c r="J22" s="111"/>
      <c r="K22" s="111"/>
      <c r="L22" s="73"/>
      <c r="M22" s="73"/>
      <c r="N22" s="73"/>
      <c r="O22" s="73"/>
      <c r="P22" s="73"/>
      <c r="Q22" s="74"/>
    </row>
    <row r="23" spans="2:17" ht="15.75">
      <c r="B23" s="79" t="s">
        <v>88</v>
      </c>
      <c r="C23" s="80" t="s">
        <v>21</v>
      </c>
      <c r="D23" s="80"/>
      <c r="E23" s="238" t="e">
        <f>MB2!D18/100</f>
        <v>#DIV/0!</v>
      </c>
      <c r="F23" s="238" t="e">
        <f>MB2!E18/100</f>
        <v>#DIV/0!</v>
      </c>
      <c r="G23" s="238" t="e">
        <f>MB2!F18/100</f>
        <v>#DIV/0!</v>
      </c>
      <c r="H23" s="238" t="e">
        <f>MB2!G18/100</f>
        <v>#DIV/0!</v>
      </c>
      <c r="I23" s="238" t="e">
        <f>MB2!H18/100</f>
        <v>#DIV/0!</v>
      </c>
      <c r="J23" s="238" t="e">
        <f>MB2!I18/100</f>
        <v>#DIV/0!</v>
      </c>
      <c r="K23" s="238" t="e">
        <f>MB2!J18/100</f>
        <v>#DIV/0!</v>
      </c>
      <c r="L23" s="238" t="e">
        <f>MB2!K18/100</f>
        <v>#DIV/0!</v>
      </c>
      <c r="M23" s="238" t="e">
        <f>MB2!L18/100</f>
        <v>#DIV/0!</v>
      </c>
      <c r="N23" s="238" t="e">
        <f>MB2!M18/100</f>
        <v>#DIV/0!</v>
      </c>
      <c r="O23" s="238" t="e">
        <f>MB2!N18/100</f>
        <v>#DIV/0!</v>
      </c>
      <c r="P23" s="238" t="e">
        <f>MB2!O18/100</f>
        <v>#DIV/0!</v>
      </c>
      <c r="Q23" s="74"/>
    </row>
    <row r="24" spans="2:17" ht="15.75">
      <c r="B24" s="79"/>
      <c r="C24" s="80"/>
      <c r="D24" s="80"/>
      <c r="E24" s="75"/>
      <c r="F24" s="74"/>
      <c r="G24" s="74"/>
      <c r="H24" s="74"/>
      <c r="I24" s="74"/>
      <c r="J24" s="74"/>
      <c r="K24" s="81"/>
      <c r="L24" s="81"/>
      <c r="M24" s="81"/>
      <c r="N24" s="81"/>
      <c r="O24" s="81"/>
      <c r="P24" s="81"/>
      <c r="Q24" s="74"/>
    </row>
    <row r="25" spans="2:17" ht="15.75">
      <c r="B25" s="82" t="s">
        <v>89</v>
      </c>
      <c r="C25" s="83" t="s">
        <v>2</v>
      </c>
      <c r="D25" s="83"/>
      <c r="E25" s="84">
        <f>MAX(E9,(E12*1.03))</f>
        <v>0</v>
      </c>
      <c r="F25" s="84">
        <f aca="true" t="shared" si="1" ref="F25:P25">MAX(F9,(F12*1.03))</f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74"/>
    </row>
    <row r="26" spans="2:17" ht="15.75">
      <c r="B26" s="79"/>
      <c r="C26" s="80"/>
      <c r="D26" s="80"/>
      <c r="E26" s="75"/>
      <c r="F26" s="74"/>
      <c r="G26" s="74"/>
      <c r="H26" s="74"/>
      <c r="I26" s="74"/>
      <c r="J26" s="74"/>
      <c r="K26" s="81"/>
      <c r="L26" s="81"/>
      <c r="M26" s="81"/>
      <c r="N26" s="81"/>
      <c r="O26" s="81"/>
      <c r="P26" s="81"/>
      <c r="Q26" s="74"/>
    </row>
    <row r="27" spans="2:17" ht="15.75">
      <c r="B27" s="79" t="s">
        <v>90</v>
      </c>
      <c r="C27" s="80" t="s">
        <v>79</v>
      </c>
      <c r="D27" s="80"/>
      <c r="E27" s="110">
        <f>MB2!D79</f>
        <v>0</v>
      </c>
      <c r="F27" s="110">
        <f>MB2!E79</f>
        <v>0</v>
      </c>
      <c r="G27" s="110">
        <f>MB2!F79</f>
        <v>0</v>
      </c>
      <c r="H27" s="110">
        <f>MB2!G79</f>
        <v>0</v>
      </c>
      <c r="I27" s="110">
        <f>MB2!H79</f>
        <v>0</v>
      </c>
      <c r="J27" s="110">
        <f>MB2!I79</f>
        <v>0</v>
      </c>
      <c r="K27" s="110">
        <f>MB2!J79</f>
        <v>0</v>
      </c>
      <c r="L27" s="110">
        <f>MB2!K79</f>
        <v>0</v>
      </c>
      <c r="M27" s="110">
        <f>MB2!L79</f>
        <v>0</v>
      </c>
      <c r="N27" s="110">
        <f>MB2!M79</f>
        <v>0</v>
      </c>
      <c r="O27" s="110">
        <f>MB2!N79</f>
        <v>0</v>
      </c>
      <c r="P27" s="110">
        <f>MB2!O79</f>
        <v>0</v>
      </c>
      <c r="Q27" s="74"/>
    </row>
    <row r="28" spans="2:17" ht="15.75">
      <c r="B28" s="79" t="s">
        <v>91</v>
      </c>
      <c r="C28" s="80" t="s">
        <v>79</v>
      </c>
      <c r="D28" s="80"/>
      <c r="E28" s="110">
        <f>MB2!D86</f>
        <v>0</v>
      </c>
      <c r="F28" s="110">
        <f>MB2!E86</f>
        <v>0</v>
      </c>
      <c r="G28" s="110">
        <f>MB2!F86</f>
        <v>0</v>
      </c>
      <c r="H28" s="110">
        <f>MB2!G86</f>
        <v>0</v>
      </c>
      <c r="I28" s="110">
        <f>MB2!H86</f>
        <v>0</v>
      </c>
      <c r="J28" s="110">
        <f>MB2!I86</f>
        <v>0</v>
      </c>
      <c r="K28" s="110">
        <f>MB2!J86</f>
        <v>0</v>
      </c>
      <c r="L28" s="110">
        <f>MB2!K86</f>
        <v>0</v>
      </c>
      <c r="M28" s="110">
        <f>MB2!L86</f>
        <v>0</v>
      </c>
      <c r="N28" s="110">
        <f>MB2!M86</f>
        <v>0</v>
      </c>
      <c r="O28" s="110">
        <f>MB2!N86</f>
        <v>0</v>
      </c>
      <c r="P28" s="110">
        <f>MB2!O86</f>
        <v>0</v>
      </c>
      <c r="Q28" s="74"/>
    </row>
    <row r="29" spans="2:17" ht="15.75">
      <c r="B29" s="315" t="s">
        <v>322</v>
      </c>
      <c r="C29" s="316" t="s">
        <v>79</v>
      </c>
      <c r="D29" s="80"/>
      <c r="E29" s="110">
        <f>MB2!D94</f>
        <v>0</v>
      </c>
      <c r="F29" s="110">
        <f>MB2!E94</f>
        <v>0</v>
      </c>
      <c r="G29" s="110">
        <f>MB2!F94</f>
        <v>0</v>
      </c>
      <c r="H29" s="110">
        <f>MB2!G94</f>
        <v>0</v>
      </c>
      <c r="I29" s="110">
        <f>MB2!H94</f>
        <v>0</v>
      </c>
      <c r="J29" s="110">
        <f>MB2!I94</f>
        <v>0</v>
      </c>
      <c r="K29" s="110">
        <f>MB2!J94</f>
        <v>0</v>
      </c>
      <c r="L29" s="110">
        <f>MB2!K94</f>
        <v>0</v>
      </c>
      <c r="M29" s="110">
        <f>MB2!L94</f>
        <v>0</v>
      </c>
      <c r="N29" s="110">
        <f>MB2!M94</f>
        <v>0</v>
      </c>
      <c r="O29" s="110">
        <f>MB2!N94</f>
        <v>0</v>
      </c>
      <c r="P29" s="110">
        <f>MB2!O94</f>
        <v>0</v>
      </c>
      <c r="Q29" s="74"/>
    </row>
    <row r="30" spans="2:17" ht="15.75">
      <c r="B30" s="79" t="s">
        <v>92</v>
      </c>
      <c r="C30" s="80" t="s">
        <v>79</v>
      </c>
      <c r="D30" s="80"/>
      <c r="E30" s="110">
        <f>MB2!D84</f>
        <v>0</v>
      </c>
      <c r="F30" s="110">
        <f>MB2!E84</f>
        <v>0</v>
      </c>
      <c r="G30" s="110">
        <f>MB2!F84</f>
        <v>0</v>
      </c>
      <c r="H30" s="110">
        <f>MB2!G84</f>
        <v>0</v>
      </c>
      <c r="I30" s="110">
        <f>MB2!H84</f>
        <v>0</v>
      </c>
      <c r="J30" s="110">
        <f>MB2!I84</f>
        <v>0</v>
      </c>
      <c r="K30" s="110">
        <f>MB2!J84</f>
        <v>0</v>
      </c>
      <c r="L30" s="110">
        <f>MB2!K84</f>
        <v>0</v>
      </c>
      <c r="M30" s="110">
        <f>MB2!L84</f>
        <v>0</v>
      </c>
      <c r="N30" s="110">
        <f>MB2!M84</f>
        <v>0</v>
      </c>
      <c r="O30" s="110">
        <f>MB2!N84</f>
        <v>0</v>
      </c>
      <c r="P30" s="110">
        <f>MB2!O84</f>
        <v>0</v>
      </c>
      <c r="Q30" s="74"/>
    </row>
    <row r="31" spans="2:17" ht="15.75">
      <c r="B31" s="79" t="s">
        <v>93</v>
      </c>
      <c r="C31" s="80" t="s">
        <v>79</v>
      </c>
      <c r="D31" s="80"/>
      <c r="E31" s="110">
        <f>MB2!D92</f>
        <v>0</v>
      </c>
      <c r="F31" s="110">
        <f>MB2!E92</f>
        <v>0</v>
      </c>
      <c r="G31" s="110">
        <f>MB2!F92</f>
        <v>0</v>
      </c>
      <c r="H31" s="110">
        <f>MB2!G92</f>
        <v>0</v>
      </c>
      <c r="I31" s="110">
        <f>MB2!H92</f>
        <v>0</v>
      </c>
      <c r="J31" s="110">
        <f>MB2!I92</f>
        <v>0</v>
      </c>
      <c r="K31" s="110">
        <f>MB2!J92</f>
        <v>0</v>
      </c>
      <c r="L31" s="110">
        <f>MB2!K92</f>
        <v>0</v>
      </c>
      <c r="M31" s="110">
        <f>MB2!L92</f>
        <v>0</v>
      </c>
      <c r="N31" s="110">
        <f>MB2!M92</f>
        <v>0</v>
      </c>
      <c r="O31" s="110">
        <f>MB2!N92</f>
        <v>0</v>
      </c>
      <c r="P31" s="110">
        <f>MB2!O92</f>
        <v>0</v>
      </c>
      <c r="Q31" s="74"/>
    </row>
    <row r="32" spans="2:17" ht="15.75">
      <c r="B32" s="315" t="s">
        <v>323</v>
      </c>
      <c r="C32" s="316" t="s">
        <v>79</v>
      </c>
      <c r="D32" s="80"/>
      <c r="E32" s="110">
        <f>MB2!D99</f>
        <v>0</v>
      </c>
      <c r="F32" s="110">
        <f>MB2!E99</f>
        <v>0</v>
      </c>
      <c r="G32" s="110">
        <f>MB2!F99</f>
        <v>0</v>
      </c>
      <c r="H32" s="110">
        <f>MB2!G99</f>
        <v>0</v>
      </c>
      <c r="I32" s="110">
        <f>MB2!H99</f>
        <v>0</v>
      </c>
      <c r="J32" s="110">
        <f>MB2!I99</f>
        <v>0</v>
      </c>
      <c r="K32" s="110">
        <f>MB2!J99</f>
        <v>0</v>
      </c>
      <c r="L32" s="110">
        <f>MB2!K99</f>
        <v>0</v>
      </c>
      <c r="M32" s="110">
        <f>MB2!L99</f>
        <v>0</v>
      </c>
      <c r="N32" s="110">
        <f>MB2!M99</f>
        <v>0</v>
      </c>
      <c r="O32" s="110">
        <f>MB2!N99</f>
        <v>0</v>
      </c>
      <c r="P32" s="110">
        <f>MB2!O99</f>
        <v>0</v>
      </c>
      <c r="Q32" s="74"/>
    </row>
    <row r="33" spans="2:17" ht="15.75">
      <c r="B33" s="79"/>
      <c r="C33" s="80"/>
      <c r="D33" s="80"/>
      <c r="E33" s="75"/>
      <c r="F33" s="74"/>
      <c r="G33" s="74"/>
      <c r="H33" s="74"/>
      <c r="I33" s="74"/>
      <c r="J33" s="74"/>
      <c r="K33" s="81"/>
      <c r="L33" s="81"/>
      <c r="M33" s="81"/>
      <c r="N33" s="81"/>
      <c r="O33" s="81"/>
      <c r="P33" s="81"/>
      <c r="Q33" s="74"/>
    </row>
    <row r="34" spans="2:17" ht="15.75">
      <c r="B34" s="65" t="s">
        <v>95</v>
      </c>
      <c r="C34" s="87"/>
      <c r="D34" s="87"/>
      <c r="E34" s="75"/>
      <c r="F34" s="74"/>
      <c r="G34" s="74"/>
      <c r="H34" s="74"/>
      <c r="I34" s="74"/>
      <c r="J34" s="74"/>
      <c r="K34" s="73"/>
      <c r="L34" s="73"/>
      <c r="M34" s="73"/>
      <c r="N34" s="73"/>
      <c r="O34" s="73"/>
      <c r="P34" s="73"/>
      <c r="Q34" s="74"/>
    </row>
    <row r="35" spans="2:17" ht="15.75">
      <c r="B35" s="71" t="s">
        <v>46</v>
      </c>
      <c r="C35" s="72"/>
      <c r="D35" s="72"/>
      <c r="E35" s="75"/>
      <c r="F35" s="74"/>
      <c r="G35" s="74"/>
      <c r="H35" s="74"/>
      <c r="I35" s="74"/>
      <c r="J35" s="74"/>
      <c r="K35" s="73"/>
      <c r="L35" s="73"/>
      <c r="M35" s="73"/>
      <c r="N35" s="73"/>
      <c r="O35" s="73"/>
      <c r="P35" s="73"/>
      <c r="Q35" s="74"/>
    </row>
    <row r="36" spans="2:17" ht="15.75">
      <c r="B36" s="75" t="str">
        <f>MB2!B22</f>
        <v>Full Cream</v>
      </c>
      <c r="C36" s="237" t="s">
        <v>96</v>
      </c>
      <c r="D36" s="360">
        <f>CostRevnuePara!E6</f>
        <v>0</v>
      </c>
      <c r="E36" s="123">
        <f>MB2!D22*E$5*$D36/100</f>
        <v>0</v>
      </c>
      <c r="F36" s="123">
        <f>MB2!E22*F$5*$D36/100</f>
        <v>0</v>
      </c>
      <c r="G36" s="123">
        <f>MB2!F22*G$5*$D36/100</f>
        <v>0</v>
      </c>
      <c r="H36" s="123">
        <f>MB2!G22*H$5*$D36/100</f>
        <v>0</v>
      </c>
      <c r="I36" s="123">
        <f>MB2!H22*I$5*$D36/100</f>
        <v>0</v>
      </c>
      <c r="J36" s="123">
        <f>MB2!I22*J$5*$D36/100</f>
        <v>0</v>
      </c>
      <c r="K36" s="123">
        <f>MB2!J22*K$5*$D36/100</f>
        <v>0</v>
      </c>
      <c r="L36" s="123">
        <f>MB2!K22*L$5*$D36/100</f>
        <v>0</v>
      </c>
      <c r="M36" s="123">
        <f>MB2!L22*M$5*$D36/100</f>
        <v>0</v>
      </c>
      <c r="N36" s="123">
        <f>MB2!M22*N$5*$D36/100</f>
        <v>0</v>
      </c>
      <c r="O36" s="123">
        <f>MB2!N22*O$5*$D36/100</f>
        <v>0</v>
      </c>
      <c r="P36" s="123">
        <f>MB2!O22*P$5*$D36/100</f>
        <v>0</v>
      </c>
      <c r="Q36" s="88">
        <f aca="true" t="shared" si="2" ref="Q36:Q44">SUM(E36:P36)</f>
        <v>0</v>
      </c>
    </row>
    <row r="37" spans="2:17" ht="15.75">
      <c r="B37" s="75" t="str">
        <f>MB2!B23</f>
        <v>Standard</v>
      </c>
      <c r="C37" s="237" t="s">
        <v>96</v>
      </c>
      <c r="D37" s="360">
        <f>CostRevnuePara!E7</f>
        <v>0</v>
      </c>
      <c r="E37" s="123">
        <f>MB2!D23*E$5*$D37/100</f>
        <v>0</v>
      </c>
      <c r="F37" s="123">
        <f>MB2!E23*F$5*$D37/100</f>
        <v>0</v>
      </c>
      <c r="G37" s="123">
        <f>MB2!F23*G$5*$D37/100</f>
        <v>0</v>
      </c>
      <c r="H37" s="123">
        <f>MB2!G23*H$5*$D37/100</f>
        <v>0</v>
      </c>
      <c r="I37" s="123">
        <f>MB2!H23*I$5*$D37/100</f>
        <v>0</v>
      </c>
      <c r="J37" s="123">
        <f>MB2!I23*J$5*$D37/100</f>
        <v>0</v>
      </c>
      <c r="K37" s="123">
        <f>MB2!J23*K$5*$D37/100</f>
        <v>0</v>
      </c>
      <c r="L37" s="123">
        <f>MB2!K23*L$5*$D37/100</f>
        <v>0</v>
      </c>
      <c r="M37" s="123">
        <f>MB2!L23*M$5*$D37/100</f>
        <v>0</v>
      </c>
      <c r="N37" s="123">
        <f>MB2!M23*N$5*$D37/100</f>
        <v>0</v>
      </c>
      <c r="O37" s="123">
        <f>MB2!N23*O$5*$D37/100</f>
        <v>0</v>
      </c>
      <c r="P37" s="123">
        <f>MB2!O23*P$5*$D37/100</f>
        <v>0</v>
      </c>
      <c r="Q37" s="88">
        <f t="shared" si="2"/>
        <v>0</v>
      </c>
    </row>
    <row r="38" spans="2:17" ht="15.75">
      <c r="B38" s="75" t="str">
        <f>MB2!B24</f>
        <v>Toned</v>
      </c>
      <c r="C38" s="237" t="s">
        <v>96</v>
      </c>
      <c r="D38" s="360">
        <f>CostRevnuePara!E8</f>
        <v>0</v>
      </c>
      <c r="E38" s="123">
        <f>MB2!D24*E$5*$D38/100</f>
        <v>0</v>
      </c>
      <c r="F38" s="123">
        <f>MB2!E24*F$5*$D38/100</f>
        <v>0</v>
      </c>
      <c r="G38" s="123">
        <f>MB2!F24*G$5*$D38/100</f>
        <v>0</v>
      </c>
      <c r="H38" s="123">
        <f>MB2!G24*H$5*$D38/100</f>
        <v>0</v>
      </c>
      <c r="I38" s="123">
        <f>MB2!H24*I$5*$D38/100</f>
        <v>0</v>
      </c>
      <c r="J38" s="123">
        <f>MB2!I24*J$5*$D38/100</f>
        <v>0</v>
      </c>
      <c r="K38" s="123">
        <f>MB2!J24*K$5*$D38/100</f>
        <v>0</v>
      </c>
      <c r="L38" s="123">
        <f>MB2!K24*L$5*$D38/100</f>
        <v>0</v>
      </c>
      <c r="M38" s="123">
        <f>MB2!L24*M$5*$D38/100</f>
        <v>0</v>
      </c>
      <c r="N38" s="123">
        <f>MB2!M24*N$5*$D38/100</f>
        <v>0</v>
      </c>
      <c r="O38" s="123">
        <f>MB2!N24*O$5*$D38/100</f>
        <v>0</v>
      </c>
      <c r="P38" s="123">
        <f>MB2!O24*P$5*$D38/100</f>
        <v>0</v>
      </c>
      <c r="Q38" s="88">
        <f t="shared" si="2"/>
        <v>0</v>
      </c>
    </row>
    <row r="39" spans="2:17" ht="15.75">
      <c r="B39" s="75" t="str">
        <f>MB2!B25</f>
        <v>Double toned</v>
      </c>
      <c r="C39" s="237" t="s">
        <v>96</v>
      </c>
      <c r="D39" s="360">
        <f>CostRevnuePara!E9</f>
        <v>0</v>
      </c>
      <c r="E39" s="123">
        <f>MB2!D25*E$5*$D39/100</f>
        <v>0</v>
      </c>
      <c r="F39" s="123">
        <f>MB2!E25*F$5*$D39/100</f>
        <v>0</v>
      </c>
      <c r="G39" s="123">
        <f>MB2!F25*G$5*$D39/100</f>
        <v>0</v>
      </c>
      <c r="H39" s="123">
        <f>MB2!G25*H$5*$D39/100</f>
        <v>0</v>
      </c>
      <c r="I39" s="123">
        <f>MB2!H25*I$5*$D39/100</f>
        <v>0</v>
      </c>
      <c r="J39" s="123">
        <f>MB2!I25*J$5*$D39/100</f>
        <v>0</v>
      </c>
      <c r="K39" s="123">
        <f>MB2!J25*K$5*$D39/100</f>
        <v>0</v>
      </c>
      <c r="L39" s="123">
        <f>MB2!K25*L$5*$D39/100</f>
        <v>0</v>
      </c>
      <c r="M39" s="123">
        <f>MB2!L25*M$5*$D39/100</f>
        <v>0</v>
      </c>
      <c r="N39" s="123">
        <f>MB2!M25*N$5*$D39/100</f>
        <v>0</v>
      </c>
      <c r="O39" s="123">
        <f>MB2!N25*O$5*$D39/100</f>
        <v>0</v>
      </c>
      <c r="P39" s="123">
        <f>MB2!O25*P$5*$D39/100</f>
        <v>0</v>
      </c>
      <c r="Q39" s="88">
        <f t="shared" si="2"/>
        <v>0</v>
      </c>
    </row>
    <row r="40" spans="2:17" ht="15.75">
      <c r="B40" s="75" t="str">
        <f>MB2!B26</f>
        <v>Cow Milk</v>
      </c>
      <c r="C40" s="237" t="s">
        <v>96</v>
      </c>
      <c r="D40" s="360">
        <f>CostRevnuePara!E10</f>
        <v>0</v>
      </c>
      <c r="E40" s="123">
        <f>MB2!D26*E$5*$D40/100</f>
        <v>0</v>
      </c>
      <c r="F40" s="123">
        <f>MB2!E26*F$5*$D40/100</f>
        <v>0</v>
      </c>
      <c r="G40" s="123">
        <f>MB2!F26*G$5*$D40/100</f>
        <v>0</v>
      </c>
      <c r="H40" s="123">
        <f>MB2!G26*H$5*$D40/100</f>
        <v>0</v>
      </c>
      <c r="I40" s="123">
        <f>MB2!H26*I$5*$D40/100</f>
        <v>0</v>
      </c>
      <c r="J40" s="123">
        <f>MB2!I26*J$5*$D40/100</f>
        <v>0</v>
      </c>
      <c r="K40" s="123">
        <f>MB2!J26*K$5*$D40/100</f>
        <v>0</v>
      </c>
      <c r="L40" s="123">
        <f>MB2!K26*L$5*$D40/100</f>
        <v>0</v>
      </c>
      <c r="M40" s="123">
        <f>MB2!L26*M$5*$D40/100</f>
        <v>0</v>
      </c>
      <c r="N40" s="123">
        <f>MB2!M26*N$5*$D40/100</f>
        <v>0</v>
      </c>
      <c r="O40" s="123">
        <f>MB2!N26*O$5*$D40/100</f>
        <v>0</v>
      </c>
      <c r="P40" s="123">
        <f>MB2!O26*P$5*$D40/100</f>
        <v>0</v>
      </c>
      <c r="Q40" s="88">
        <f t="shared" si="2"/>
        <v>0</v>
      </c>
    </row>
    <row r="41" spans="2:17" ht="15.75">
      <c r="B41" s="75" t="str">
        <f>MB2!B27</f>
        <v>Others 1</v>
      </c>
      <c r="C41" s="237" t="s">
        <v>96</v>
      </c>
      <c r="D41" s="360">
        <f>CostRevnuePara!E11</f>
        <v>0</v>
      </c>
      <c r="E41" s="123">
        <f>MB2!D27*E$5*$D41/100</f>
        <v>0</v>
      </c>
      <c r="F41" s="123">
        <f>MB2!E27*F$5*$D41/100</f>
        <v>0</v>
      </c>
      <c r="G41" s="123">
        <f>MB2!F27*G$5*$D41/100</f>
        <v>0</v>
      </c>
      <c r="H41" s="123">
        <f>MB2!G27*H$5*$D41/100</f>
        <v>0</v>
      </c>
      <c r="I41" s="123">
        <f>MB2!H27*I$5*$D41/100</f>
        <v>0</v>
      </c>
      <c r="J41" s="123">
        <f>MB2!I27*J$5*$D41/100</f>
        <v>0</v>
      </c>
      <c r="K41" s="123">
        <f>MB2!J27*K$5*$D41/100</f>
        <v>0</v>
      </c>
      <c r="L41" s="123">
        <f>MB2!K27*L$5*$D41/100</f>
        <v>0</v>
      </c>
      <c r="M41" s="123">
        <f>MB2!L27*M$5*$D41/100</f>
        <v>0</v>
      </c>
      <c r="N41" s="123">
        <f>MB2!M27*N$5*$D41/100</f>
        <v>0</v>
      </c>
      <c r="O41" s="123">
        <f>MB2!N27*O$5*$D41/100</f>
        <v>0</v>
      </c>
      <c r="P41" s="123">
        <f>MB2!O27*P$5*$D41/100</f>
        <v>0</v>
      </c>
      <c r="Q41" s="88">
        <f t="shared" si="2"/>
        <v>0</v>
      </c>
    </row>
    <row r="42" spans="2:17" ht="15.75">
      <c r="B42" s="75" t="str">
        <f>MB2!B28</f>
        <v>Others 2</v>
      </c>
      <c r="C42" s="237" t="s">
        <v>96</v>
      </c>
      <c r="D42" s="360">
        <f>CostRevnuePara!E12</f>
        <v>0</v>
      </c>
      <c r="E42" s="123">
        <f>MB2!D28*E$5*$D42/100</f>
        <v>0</v>
      </c>
      <c r="F42" s="123">
        <f>MB2!E28*F$5*$D42/100</f>
        <v>0</v>
      </c>
      <c r="G42" s="123">
        <f>MB2!F28*G$5*$D42/100</f>
        <v>0</v>
      </c>
      <c r="H42" s="123">
        <f>MB2!G28*H$5*$D42/100</f>
        <v>0</v>
      </c>
      <c r="I42" s="123">
        <f>MB2!H28*I$5*$D42/100</f>
        <v>0</v>
      </c>
      <c r="J42" s="123">
        <f>MB2!I28*J$5*$D42/100</f>
        <v>0</v>
      </c>
      <c r="K42" s="123">
        <f>MB2!J28*K$5*$D42/100</f>
        <v>0</v>
      </c>
      <c r="L42" s="123">
        <f>MB2!K28*L$5*$D42/100</f>
        <v>0</v>
      </c>
      <c r="M42" s="123">
        <f>MB2!L28*M$5*$D42/100</f>
        <v>0</v>
      </c>
      <c r="N42" s="123">
        <f>MB2!M28*N$5*$D42/100</f>
        <v>0</v>
      </c>
      <c r="O42" s="123">
        <f>MB2!N28*O$5*$D42/100</f>
        <v>0</v>
      </c>
      <c r="P42" s="123">
        <f>MB2!O28*P$5*$D42/100</f>
        <v>0</v>
      </c>
      <c r="Q42" s="88">
        <f t="shared" si="2"/>
        <v>0</v>
      </c>
    </row>
    <row r="43" spans="2:17" ht="15.75">
      <c r="B43" s="75" t="str">
        <f>MB2!B29</f>
        <v>Others 3</v>
      </c>
      <c r="C43" s="237" t="s">
        <v>96</v>
      </c>
      <c r="D43" s="360">
        <f>CostRevnuePara!E13</f>
        <v>0</v>
      </c>
      <c r="E43" s="123">
        <f>MB2!D29*E$5*$D43/100</f>
        <v>0</v>
      </c>
      <c r="F43" s="123">
        <f>MB2!E29*F$5*$D43/100</f>
        <v>0</v>
      </c>
      <c r="G43" s="123">
        <f>MB2!F29*G$5*$D43/100</f>
        <v>0</v>
      </c>
      <c r="H43" s="123">
        <f>MB2!G29*H$5*$D43/100</f>
        <v>0</v>
      </c>
      <c r="I43" s="123">
        <f>MB2!H29*I$5*$D43/100</f>
        <v>0</v>
      </c>
      <c r="J43" s="123">
        <f>MB2!I29*J$5*$D43/100</f>
        <v>0</v>
      </c>
      <c r="K43" s="123">
        <f>MB2!J29*K$5*$D43/100</f>
        <v>0</v>
      </c>
      <c r="L43" s="123">
        <f>MB2!K29*L$5*$D43/100</f>
        <v>0</v>
      </c>
      <c r="M43" s="123">
        <f>MB2!L29*M$5*$D43/100</f>
        <v>0</v>
      </c>
      <c r="N43" s="123">
        <f>MB2!M29*N$5*$D43/100</f>
        <v>0</v>
      </c>
      <c r="O43" s="123">
        <f>MB2!N29*O$5*$D43/100</f>
        <v>0</v>
      </c>
      <c r="P43" s="123">
        <f>MB2!O29*P$5*$D43/100</f>
        <v>0</v>
      </c>
      <c r="Q43" s="88">
        <f t="shared" si="2"/>
        <v>0</v>
      </c>
    </row>
    <row r="44" spans="2:17" ht="15.75">
      <c r="B44" s="75" t="str">
        <f>MB2!B30</f>
        <v>Bulk</v>
      </c>
      <c r="C44" s="237" t="s">
        <v>96</v>
      </c>
      <c r="D44" s="360">
        <f>CostRevnuePara!E14</f>
        <v>0</v>
      </c>
      <c r="E44" s="123">
        <f>MB2!D30*E$5*$D44/100</f>
        <v>0</v>
      </c>
      <c r="F44" s="123">
        <f>MB2!E30*F$5*$D44/100</f>
        <v>0</v>
      </c>
      <c r="G44" s="123">
        <f>MB2!F30*G$5*$D44/100</f>
        <v>0</v>
      </c>
      <c r="H44" s="123">
        <f>MB2!G30*H$5*$D44/100</f>
        <v>0</v>
      </c>
      <c r="I44" s="123">
        <f>MB2!H30*I$5*$D44/100</f>
        <v>0</v>
      </c>
      <c r="J44" s="123">
        <f>MB2!I30*J$5*$D44/100</f>
        <v>0</v>
      </c>
      <c r="K44" s="123">
        <f>MB2!J30*K$5*$D44/100</f>
        <v>0</v>
      </c>
      <c r="L44" s="123">
        <f>MB2!K30*L$5*$D44/100</f>
        <v>0</v>
      </c>
      <c r="M44" s="123">
        <f>MB2!L30*M$5*$D44/100</f>
        <v>0</v>
      </c>
      <c r="N44" s="123">
        <f>MB2!M30*N$5*$D44/100</f>
        <v>0</v>
      </c>
      <c r="O44" s="123">
        <f>MB2!N30*O$5*$D44/100</f>
        <v>0</v>
      </c>
      <c r="P44" s="123">
        <f>MB2!O30*P$5*$D44/100</f>
        <v>0</v>
      </c>
      <c r="Q44" s="88">
        <f t="shared" si="2"/>
        <v>0</v>
      </c>
    </row>
    <row r="45" spans="2:17" ht="15.75">
      <c r="B45" s="85" t="s">
        <v>94</v>
      </c>
      <c r="C45" s="86"/>
      <c r="D45" s="361"/>
      <c r="E45" s="78">
        <f aca="true" t="shared" si="3" ref="E45:Q45">SUM(E36:E44)</f>
        <v>0</v>
      </c>
      <c r="F45" s="78">
        <f t="shared" si="3"/>
        <v>0</v>
      </c>
      <c r="G45" s="78">
        <f t="shared" si="3"/>
        <v>0</v>
      </c>
      <c r="H45" s="78">
        <f t="shared" si="3"/>
        <v>0</v>
      </c>
      <c r="I45" s="78">
        <f t="shared" si="3"/>
        <v>0</v>
      </c>
      <c r="J45" s="78">
        <f t="shared" si="3"/>
        <v>0</v>
      </c>
      <c r="K45" s="78">
        <f t="shared" si="3"/>
        <v>0</v>
      </c>
      <c r="L45" s="78">
        <f t="shared" si="3"/>
        <v>0</v>
      </c>
      <c r="M45" s="78">
        <f t="shared" si="3"/>
        <v>0</v>
      </c>
      <c r="N45" s="78">
        <f t="shared" si="3"/>
        <v>0</v>
      </c>
      <c r="O45" s="78">
        <f t="shared" si="3"/>
        <v>0</v>
      </c>
      <c r="P45" s="78">
        <f t="shared" si="3"/>
        <v>0</v>
      </c>
      <c r="Q45" s="78">
        <f t="shared" si="3"/>
        <v>0</v>
      </c>
    </row>
    <row r="46" spans="2:17" ht="15.75">
      <c r="B46" s="79"/>
      <c r="C46" s="80"/>
      <c r="D46" s="362"/>
      <c r="E46" s="75"/>
      <c r="F46" s="74"/>
      <c r="G46" s="74"/>
      <c r="H46" s="74"/>
      <c r="I46" s="74"/>
      <c r="J46" s="74"/>
      <c r="K46" s="73"/>
      <c r="L46" s="73"/>
      <c r="M46" s="73"/>
      <c r="N46" s="73"/>
      <c r="O46" s="73"/>
      <c r="P46" s="73"/>
      <c r="Q46" s="74"/>
    </row>
    <row r="47" spans="2:17" ht="15.75">
      <c r="B47" s="64" t="str">
        <f>MB2!B39</f>
        <v>Butter Milk</v>
      </c>
      <c r="C47" s="237" t="s">
        <v>96</v>
      </c>
      <c r="D47" s="360">
        <f>CostRevnuePara!E15</f>
        <v>0</v>
      </c>
      <c r="E47" s="112">
        <f>MB2!D39*$D47/100</f>
        <v>0</v>
      </c>
      <c r="F47" s="112">
        <f>MB2!E39*$D47/100</f>
        <v>0</v>
      </c>
      <c r="G47" s="112">
        <f>MB2!F39*$D47/100</f>
        <v>0</v>
      </c>
      <c r="H47" s="112">
        <f>MB2!G39*$D47/100</f>
        <v>0</v>
      </c>
      <c r="I47" s="112">
        <f>MB2!H39*$D47/100</f>
        <v>0</v>
      </c>
      <c r="J47" s="112">
        <f>MB2!I39*$D47/100</f>
        <v>0</v>
      </c>
      <c r="K47" s="112">
        <f>MB2!J39*$D47/100</f>
        <v>0</v>
      </c>
      <c r="L47" s="112">
        <f>MB2!K39*$D47/100</f>
        <v>0</v>
      </c>
      <c r="M47" s="112">
        <f>MB2!L39*$D47/100</f>
        <v>0</v>
      </c>
      <c r="N47" s="112">
        <f>MB2!M39*$D47/100</f>
        <v>0</v>
      </c>
      <c r="O47" s="112">
        <f>MB2!N39*$D47/100</f>
        <v>0</v>
      </c>
      <c r="P47" s="112">
        <f>MB2!O39*$D47/100</f>
        <v>0</v>
      </c>
      <c r="Q47" s="88">
        <f aca="true" t="shared" si="4" ref="Q47:Q64">SUM(E47:P47)</f>
        <v>0</v>
      </c>
    </row>
    <row r="48" spans="2:17" ht="15.75">
      <c r="B48" s="64" t="str">
        <f>MB2!B40</f>
        <v>Lassi</v>
      </c>
      <c r="C48" s="237" t="s">
        <v>96</v>
      </c>
      <c r="D48" s="360">
        <f>CostRevnuePara!E16</f>
        <v>0</v>
      </c>
      <c r="E48" s="112">
        <f>MB2!D40*$D48/100</f>
        <v>0</v>
      </c>
      <c r="F48" s="112">
        <f>MB2!E40*$D48/100</f>
        <v>0</v>
      </c>
      <c r="G48" s="112">
        <f>MB2!F40*$D48/100</f>
        <v>0</v>
      </c>
      <c r="H48" s="112">
        <f>MB2!G40*$D48/100</f>
        <v>0</v>
      </c>
      <c r="I48" s="112">
        <f>MB2!H40*$D48/100</f>
        <v>0</v>
      </c>
      <c r="J48" s="112">
        <f>MB2!I40*$D48/100</f>
        <v>0</v>
      </c>
      <c r="K48" s="112">
        <f>MB2!J40*$D48/100</f>
        <v>0</v>
      </c>
      <c r="L48" s="112">
        <f>MB2!K40*$D48/100</f>
        <v>0</v>
      </c>
      <c r="M48" s="112">
        <f>MB2!L40*$D48/100</f>
        <v>0</v>
      </c>
      <c r="N48" s="112">
        <f>MB2!M40*$D48/100</f>
        <v>0</v>
      </c>
      <c r="O48" s="112">
        <f>MB2!N40*$D48/100</f>
        <v>0</v>
      </c>
      <c r="P48" s="112">
        <f>MB2!O40*$D48/100</f>
        <v>0</v>
      </c>
      <c r="Q48" s="88">
        <f t="shared" si="4"/>
        <v>0</v>
      </c>
    </row>
    <row r="49" spans="2:17" ht="15.75">
      <c r="B49" s="64" t="str">
        <f>MB2!B41</f>
        <v>Flavoured Milk</v>
      </c>
      <c r="C49" s="237" t="s">
        <v>96</v>
      </c>
      <c r="D49" s="360">
        <f>CostRevnuePara!E17</f>
        <v>0</v>
      </c>
      <c r="E49" s="112">
        <f>MB2!D41*$D49/100</f>
        <v>0</v>
      </c>
      <c r="F49" s="112">
        <f>MB2!E41*$D49/100</f>
        <v>0</v>
      </c>
      <c r="G49" s="112">
        <f>MB2!F41*$D49/100</f>
        <v>0</v>
      </c>
      <c r="H49" s="112">
        <f>MB2!G41*$D49/100</f>
        <v>0</v>
      </c>
      <c r="I49" s="112">
        <f>MB2!H41*$D49/100</f>
        <v>0</v>
      </c>
      <c r="J49" s="112">
        <f>MB2!I41*$D49/100</f>
        <v>0</v>
      </c>
      <c r="K49" s="112">
        <f>MB2!J41*$D49/100</f>
        <v>0</v>
      </c>
      <c r="L49" s="112">
        <f>MB2!K41*$D49/100</f>
        <v>0</v>
      </c>
      <c r="M49" s="112">
        <f>MB2!L41*$D49/100</f>
        <v>0</v>
      </c>
      <c r="N49" s="112">
        <f>MB2!M41*$D49/100</f>
        <v>0</v>
      </c>
      <c r="O49" s="112">
        <f>MB2!N41*$D49/100</f>
        <v>0</v>
      </c>
      <c r="P49" s="112">
        <f>MB2!O41*$D49/100</f>
        <v>0</v>
      </c>
      <c r="Q49" s="88">
        <f t="shared" si="4"/>
        <v>0</v>
      </c>
    </row>
    <row r="50" spans="2:17" ht="15.75">
      <c r="B50" s="64" t="str">
        <f>MB2!B42</f>
        <v>Curd/Dahi</v>
      </c>
      <c r="C50" s="208" t="s">
        <v>127</v>
      </c>
      <c r="D50" s="360">
        <f>CostRevnuePara!E18</f>
        <v>0</v>
      </c>
      <c r="E50" s="112">
        <f>MB2!D42*$D50/100</f>
        <v>0</v>
      </c>
      <c r="F50" s="112">
        <f>MB2!E42*$D50/100</f>
        <v>0</v>
      </c>
      <c r="G50" s="112">
        <f>MB2!F42*$D50/100</f>
        <v>0</v>
      </c>
      <c r="H50" s="112">
        <f>MB2!G42*$D50/100</f>
        <v>0</v>
      </c>
      <c r="I50" s="112">
        <f>MB2!H42*$D50/100</f>
        <v>0</v>
      </c>
      <c r="J50" s="112">
        <f>MB2!I42*$D50/100</f>
        <v>0</v>
      </c>
      <c r="K50" s="112">
        <f>MB2!J42*$D50/100</f>
        <v>0</v>
      </c>
      <c r="L50" s="112">
        <f>MB2!K42*$D50/100</f>
        <v>0</v>
      </c>
      <c r="M50" s="112">
        <f>MB2!L42*$D50/100</f>
        <v>0</v>
      </c>
      <c r="N50" s="112">
        <f>MB2!M42*$D50/100</f>
        <v>0</v>
      </c>
      <c r="O50" s="112">
        <f>MB2!N42*$D50/100</f>
        <v>0</v>
      </c>
      <c r="P50" s="112">
        <f>MB2!O42*$D50/100</f>
        <v>0</v>
      </c>
      <c r="Q50" s="88">
        <f t="shared" si="4"/>
        <v>0</v>
      </c>
    </row>
    <row r="51" spans="2:17" ht="15.75">
      <c r="B51" s="64" t="str">
        <f>MB2!B43</f>
        <v>Peda</v>
      </c>
      <c r="C51" s="208" t="s">
        <v>127</v>
      </c>
      <c r="D51" s="360">
        <f>CostRevnuePara!E19</f>
        <v>0</v>
      </c>
      <c r="E51" s="112">
        <f>MB2!D43*$D51/100</f>
        <v>0</v>
      </c>
      <c r="F51" s="112">
        <f>MB2!E43*$D51/100</f>
        <v>0</v>
      </c>
      <c r="G51" s="112">
        <f>MB2!F43*$D51/100</f>
        <v>0</v>
      </c>
      <c r="H51" s="112">
        <f>MB2!G43*$D51/100</f>
        <v>0</v>
      </c>
      <c r="I51" s="112">
        <f>MB2!H43*$D51/100</f>
        <v>0</v>
      </c>
      <c r="J51" s="112">
        <f>MB2!I43*$D51/100</f>
        <v>0</v>
      </c>
      <c r="K51" s="112">
        <f>MB2!J43*$D51/100</f>
        <v>0</v>
      </c>
      <c r="L51" s="112">
        <f>MB2!K43*$D51/100</f>
        <v>0</v>
      </c>
      <c r="M51" s="112">
        <f>MB2!L43*$D51/100</f>
        <v>0</v>
      </c>
      <c r="N51" s="112">
        <f>MB2!M43*$D51/100</f>
        <v>0</v>
      </c>
      <c r="O51" s="112">
        <f>MB2!N43*$D51/100</f>
        <v>0</v>
      </c>
      <c r="P51" s="112">
        <f>MB2!O43*$D51/100</f>
        <v>0</v>
      </c>
      <c r="Q51" s="88">
        <f t="shared" si="4"/>
        <v>0</v>
      </c>
    </row>
    <row r="52" spans="2:17" ht="15.75">
      <c r="B52" s="64" t="str">
        <f>MB2!B44</f>
        <v>Paneer</v>
      </c>
      <c r="C52" s="208" t="s">
        <v>127</v>
      </c>
      <c r="D52" s="360">
        <f>CostRevnuePara!E20</f>
        <v>0</v>
      </c>
      <c r="E52" s="112">
        <f>MB2!D44*$D52/100</f>
        <v>0</v>
      </c>
      <c r="F52" s="112">
        <f>MB2!E44*$D52/100</f>
        <v>0</v>
      </c>
      <c r="G52" s="112">
        <f>MB2!F44*$D52/100</f>
        <v>0</v>
      </c>
      <c r="H52" s="112">
        <f>MB2!G44*$D52/100</f>
        <v>0</v>
      </c>
      <c r="I52" s="112">
        <f>MB2!H44*$D52/100</f>
        <v>0</v>
      </c>
      <c r="J52" s="112">
        <f>MB2!I44*$D52/100</f>
        <v>0</v>
      </c>
      <c r="K52" s="112">
        <f>MB2!J44*$D52/100</f>
        <v>0</v>
      </c>
      <c r="L52" s="112">
        <f>MB2!K44*$D52/100</f>
        <v>0</v>
      </c>
      <c r="M52" s="112">
        <f>MB2!L44*$D52/100</f>
        <v>0</v>
      </c>
      <c r="N52" s="112">
        <f>MB2!M44*$D52/100</f>
        <v>0</v>
      </c>
      <c r="O52" s="112">
        <f>MB2!N44*$D52/100</f>
        <v>0</v>
      </c>
      <c r="P52" s="112">
        <f>MB2!O44*$D52/100</f>
        <v>0</v>
      </c>
      <c r="Q52" s="88">
        <f t="shared" si="4"/>
        <v>0</v>
      </c>
    </row>
    <row r="53" spans="2:17" ht="15.75">
      <c r="B53" s="64" t="str">
        <f>MB2!B45</f>
        <v>Mysore Pak</v>
      </c>
      <c r="C53" s="208" t="s">
        <v>127</v>
      </c>
      <c r="D53" s="360">
        <f>CostRevnuePara!E21</f>
        <v>0</v>
      </c>
      <c r="E53" s="112">
        <f>MB2!D45*$D53/100</f>
        <v>0</v>
      </c>
      <c r="F53" s="112">
        <f>MB2!E45*$D53/100</f>
        <v>0</v>
      </c>
      <c r="G53" s="112">
        <f>MB2!F45*$D53/100</f>
        <v>0</v>
      </c>
      <c r="H53" s="112">
        <f>MB2!G45*$D53/100</f>
        <v>0</v>
      </c>
      <c r="I53" s="112">
        <f>MB2!H45*$D53/100</f>
        <v>0</v>
      </c>
      <c r="J53" s="112">
        <f>MB2!I45*$D53/100</f>
        <v>0</v>
      </c>
      <c r="K53" s="112">
        <f>MB2!J45*$D53/100</f>
        <v>0</v>
      </c>
      <c r="L53" s="112">
        <f>MB2!K45*$D53/100</f>
        <v>0</v>
      </c>
      <c r="M53" s="112">
        <f>MB2!L45*$D53/100</f>
        <v>0</v>
      </c>
      <c r="N53" s="112">
        <f>MB2!M45*$D53/100</f>
        <v>0</v>
      </c>
      <c r="O53" s="112">
        <f>MB2!N45*$D53/100</f>
        <v>0</v>
      </c>
      <c r="P53" s="112">
        <f>MB2!O45*$D53/100</f>
        <v>0</v>
      </c>
      <c r="Q53" s="88">
        <f t="shared" si="4"/>
        <v>0</v>
      </c>
    </row>
    <row r="54" spans="2:17" ht="15.75">
      <c r="B54" s="64" t="str">
        <f>MB2!B46</f>
        <v>Khoa</v>
      </c>
      <c r="C54" s="208" t="s">
        <v>127</v>
      </c>
      <c r="D54" s="360">
        <f>CostRevnuePara!E22</f>
        <v>0</v>
      </c>
      <c r="E54" s="112">
        <f>MB2!D46*$D54/100</f>
        <v>0</v>
      </c>
      <c r="F54" s="112">
        <f>MB2!E46*$D54/100</f>
        <v>0</v>
      </c>
      <c r="G54" s="112">
        <f>MB2!F46*$D54/100</f>
        <v>0</v>
      </c>
      <c r="H54" s="112">
        <f>MB2!G46*$D54/100</f>
        <v>0</v>
      </c>
      <c r="I54" s="112">
        <f>MB2!H46*$D54/100</f>
        <v>0</v>
      </c>
      <c r="J54" s="112">
        <f>MB2!I46*$D54/100</f>
        <v>0</v>
      </c>
      <c r="K54" s="112">
        <f>MB2!J46*$D54/100</f>
        <v>0</v>
      </c>
      <c r="L54" s="112">
        <f>MB2!K46*$D54/100</f>
        <v>0</v>
      </c>
      <c r="M54" s="112">
        <f>MB2!L46*$D54/100</f>
        <v>0</v>
      </c>
      <c r="N54" s="112">
        <f>MB2!M46*$D54/100</f>
        <v>0</v>
      </c>
      <c r="O54" s="112">
        <f>MB2!N46*$D54/100</f>
        <v>0</v>
      </c>
      <c r="P54" s="112">
        <f>MB2!O46*$D54/100</f>
        <v>0</v>
      </c>
      <c r="Q54" s="88">
        <f t="shared" si="4"/>
        <v>0</v>
      </c>
    </row>
    <row r="55" spans="2:17" ht="15.75">
      <c r="B55" s="64" t="str">
        <f>MB2!B47</f>
        <v>Cashew Burfi</v>
      </c>
      <c r="C55" s="208" t="s">
        <v>127</v>
      </c>
      <c r="D55" s="360">
        <f>CostRevnuePara!E23</f>
        <v>0</v>
      </c>
      <c r="E55" s="112">
        <f>MB2!D47*$D55/100</f>
        <v>0</v>
      </c>
      <c r="F55" s="112">
        <f>MB2!E47*$D55/100</f>
        <v>0</v>
      </c>
      <c r="G55" s="112">
        <f>MB2!F47*$D55/100</f>
        <v>0</v>
      </c>
      <c r="H55" s="112">
        <f>MB2!G47*$D55/100</f>
        <v>0</v>
      </c>
      <c r="I55" s="112">
        <f>MB2!H47*$D55/100</f>
        <v>0</v>
      </c>
      <c r="J55" s="112">
        <f>MB2!I47*$D55/100</f>
        <v>0</v>
      </c>
      <c r="K55" s="112">
        <f>MB2!J47*$D55/100</f>
        <v>0</v>
      </c>
      <c r="L55" s="112">
        <f>MB2!K47*$D55/100</f>
        <v>0</v>
      </c>
      <c r="M55" s="112">
        <f>MB2!L47*$D55/100</f>
        <v>0</v>
      </c>
      <c r="N55" s="112">
        <f>MB2!M47*$D55/100</f>
        <v>0</v>
      </c>
      <c r="O55" s="112">
        <f>MB2!N47*$D55/100</f>
        <v>0</v>
      </c>
      <c r="P55" s="112">
        <f>MB2!O47*$D55/100</f>
        <v>0</v>
      </c>
      <c r="Q55" s="88">
        <f t="shared" si="4"/>
        <v>0</v>
      </c>
    </row>
    <row r="56" spans="2:17" ht="15.75">
      <c r="B56" s="64" t="str">
        <f>MB2!B48</f>
        <v>Shirkand</v>
      </c>
      <c r="C56" s="208" t="s">
        <v>127</v>
      </c>
      <c r="D56" s="360">
        <f>CostRevnuePara!E24</f>
        <v>0</v>
      </c>
      <c r="E56" s="112">
        <f>MB2!D48*$D56/100</f>
        <v>0</v>
      </c>
      <c r="F56" s="112">
        <f>MB2!E48*$D56/100</f>
        <v>0</v>
      </c>
      <c r="G56" s="112">
        <f>MB2!F48*$D56/100</f>
        <v>0</v>
      </c>
      <c r="H56" s="112">
        <f>MB2!G48*$D56/100</f>
        <v>0</v>
      </c>
      <c r="I56" s="112">
        <f>MB2!H48*$D56/100</f>
        <v>0</v>
      </c>
      <c r="J56" s="112">
        <f>MB2!I48*$D56/100</f>
        <v>0</v>
      </c>
      <c r="K56" s="112">
        <f>MB2!J48*$D56/100</f>
        <v>0</v>
      </c>
      <c r="L56" s="112">
        <f>MB2!K48*$D56/100</f>
        <v>0</v>
      </c>
      <c r="M56" s="112">
        <f>MB2!L48*$D56/100</f>
        <v>0</v>
      </c>
      <c r="N56" s="112">
        <f>MB2!M48*$D56/100</f>
        <v>0</v>
      </c>
      <c r="O56" s="112">
        <f>MB2!N48*$D56/100</f>
        <v>0</v>
      </c>
      <c r="P56" s="112">
        <f>MB2!O48*$D56/100</f>
        <v>0</v>
      </c>
      <c r="Q56" s="88">
        <f t="shared" si="4"/>
        <v>0</v>
      </c>
    </row>
    <row r="57" spans="2:17" ht="15.75">
      <c r="B57" s="64" t="str">
        <f>MB2!B49</f>
        <v>Cheese</v>
      </c>
      <c r="C57" s="208" t="s">
        <v>127</v>
      </c>
      <c r="D57" s="360">
        <f>CostRevnuePara!E25</f>
        <v>0</v>
      </c>
      <c r="E57" s="112">
        <f>MB2!D49*$D57/100</f>
        <v>0</v>
      </c>
      <c r="F57" s="112">
        <f>MB2!E49*$D57/100</f>
        <v>0</v>
      </c>
      <c r="G57" s="112">
        <f>MB2!F49*$D57/100</f>
        <v>0</v>
      </c>
      <c r="H57" s="112">
        <f>MB2!G49*$D57/100</f>
        <v>0</v>
      </c>
      <c r="I57" s="112">
        <f>MB2!H49*$D57/100</f>
        <v>0</v>
      </c>
      <c r="J57" s="112">
        <f>MB2!I49*$D57/100</f>
        <v>0</v>
      </c>
      <c r="K57" s="112">
        <f>MB2!J49*$D57/100</f>
        <v>0</v>
      </c>
      <c r="L57" s="112">
        <f>MB2!K49*$D57/100</f>
        <v>0</v>
      </c>
      <c r="M57" s="112">
        <f>MB2!L49*$D57/100</f>
        <v>0</v>
      </c>
      <c r="N57" s="112">
        <f>MB2!M49*$D57/100</f>
        <v>0</v>
      </c>
      <c r="O57" s="112">
        <f>MB2!N49*$D57/100</f>
        <v>0</v>
      </c>
      <c r="P57" s="112">
        <f>MB2!O49*$D57/100</f>
        <v>0</v>
      </c>
      <c r="Q57" s="88">
        <f t="shared" si="4"/>
        <v>0</v>
      </c>
    </row>
    <row r="58" spans="2:17" ht="15.75">
      <c r="B58" s="64" t="str">
        <f>MB2!B50</f>
        <v>Ghee Retail</v>
      </c>
      <c r="C58" s="208" t="s">
        <v>127</v>
      </c>
      <c r="D58" s="360">
        <f>CostRevnuePara!E26</f>
        <v>0</v>
      </c>
      <c r="E58" s="112">
        <f>MB2!D50*$D58/100</f>
        <v>0</v>
      </c>
      <c r="F58" s="112">
        <f>MB2!E50*$D58/100</f>
        <v>0</v>
      </c>
      <c r="G58" s="112">
        <f>MB2!F50*$D58/100</f>
        <v>0</v>
      </c>
      <c r="H58" s="112">
        <f>MB2!G50*$D58/100</f>
        <v>0</v>
      </c>
      <c r="I58" s="112">
        <f>MB2!H50*$D58/100</f>
        <v>0</v>
      </c>
      <c r="J58" s="112">
        <f>MB2!I50*$D58/100</f>
        <v>0</v>
      </c>
      <c r="K58" s="112">
        <f>MB2!J50*$D58/100</f>
        <v>0</v>
      </c>
      <c r="L58" s="112">
        <f>MB2!K50*$D58/100</f>
        <v>0</v>
      </c>
      <c r="M58" s="112">
        <f>MB2!L50*$D58/100</f>
        <v>0</v>
      </c>
      <c r="N58" s="112">
        <f>MB2!M50*$D58/100</f>
        <v>0</v>
      </c>
      <c r="O58" s="112">
        <f>MB2!N50*$D58/100</f>
        <v>0</v>
      </c>
      <c r="P58" s="112">
        <f>MB2!O50*$D58/100</f>
        <v>0</v>
      </c>
      <c r="Q58" s="88">
        <f t="shared" si="4"/>
        <v>0</v>
      </c>
    </row>
    <row r="59" spans="2:17" ht="15.75">
      <c r="B59" s="64" t="str">
        <f>MB2!B51</f>
        <v>ice cream</v>
      </c>
      <c r="C59" s="208" t="s">
        <v>127</v>
      </c>
      <c r="D59" s="360">
        <f>CostRevnuePara!E27</f>
        <v>0</v>
      </c>
      <c r="E59" s="112">
        <f>MB2!D51*$D59/100</f>
        <v>0</v>
      </c>
      <c r="F59" s="112">
        <f>MB2!E51*$D59/100</f>
        <v>0</v>
      </c>
      <c r="G59" s="112">
        <f>MB2!F51*$D59/100</f>
        <v>0</v>
      </c>
      <c r="H59" s="112">
        <f>MB2!G51*$D59/100</f>
        <v>0</v>
      </c>
      <c r="I59" s="112">
        <f>MB2!H51*$D59/100</f>
        <v>0</v>
      </c>
      <c r="J59" s="112">
        <f>MB2!I51*$D59/100</f>
        <v>0</v>
      </c>
      <c r="K59" s="112">
        <f>MB2!J51*$D59/100</f>
        <v>0</v>
      </c>
      <c r="L59" s="112">
        <f>MB2!K51*$D59/100</f>
        <v>0</v>
      </c>
      <c r="M59" s="112">
        <f>MB2!L51*$D59/100</f>
        <v>0</v>
      </c>
      <c r="N59" s="112">
        <f>MB2!M51*$D59/100</f>
        <v>0</v>
      </c>
      <c r="O59" s="112">
        <f>MB2!N51*$D59/100</f>
        <v>0</v>
      </c>
      <c r="P59" s="112">
        <f>MB2!O51*$D59/100</f>
        <v>0</v>
      </c>
      <c r="Q59" s="88">
        <f t="shared" si="4"/>
        <v>0</v>
      </c>
    </row>
    <row r="60" spans="2:17" ht="15.75">
      <c r="B60" s="64" t="str">
        <f>MB2!B52</f>
        <v>Other 1</v>
      </c>
      <c r="C60" s="208" t="s">
        <v>127</v>
      </c>
      <c r="D60" s="360">
        <f>CostRevnuePara!E28</f>
        <v>0</v>
      </c>
      <c r="E60" s="112">
        <f>MB2!D52*$D60/100</f>
        <v>0</v>
      </c>
      <c r="F60" s="112">
        <f>MB2!E52*$D60/100</f>
        <v>0</v>
      </c>
      <c r="G60" s="112">
        <f>MB2!F52*$D60/100</f>
        <v>0</v>
      </c>
      <c r="H60" s="112">
        <f>MB2!G52*$D60/100</f>
        <v>0</v>
      </c>
      <c r="I60" s="112">
        <f>MB2!H52*$D60/100</f>
        <v>0</v>
      </c>
      <c r="J60" s="112">
        <f>MB2!I52*$D60/100</f>
        <v>0</v>
      </c>
      <c r="K60" s="112">
        <f>MB2!J52*$D60/100</f>
        <v>0</v>
      </c>
      <c r="L60" s="112">
        <f>MB2!K52*$D60/100</f>
        <v>0</v>
      </c>
      <c r="M60" s="112">
        <f>MB2!L52*$D60/100</f>
        <v>0</v>
      </c>
      <c r="N60" s="112">
        <f>MB2!M52*$D60/100</f>
        <v>0</v>
      </c>
      <c r="O60" s="112">
        <f>MB2!N52*$D60/100</f>
        <v>0</v>
      </c>
      <c r="P60" s="112">
        <f>MB2!O52*$D60/100</f>
        <v>0</v>
      </c>
      <c r="Q60" s="88">
        <f t="shared" si="4"/>
        <v>0</v>
      </c>
    </row>
    <row r="61" spans="2:17" ht="15.75">
      <c r="B61" s="64" t="str">
        <f>MB2!B53</f>
        <v>Other 2</v>
      </c>
      <c r="C61" s="208" t="s">
        <v>127</v>
      </c>
      <c r="D61" s="360">
        <f>CostRevnuePara!E29</f>
        <v>0</v>
      </c>
      <c r="E61" s="112">
        <f>MB2!D53*$D61/100</f>
        <v>0</v>
      </c>
      <c r="F61" s="112">
        <f>MB2!E53*$D61/100</f>
        <v>0</v>
      </c>
      <c r="G61" s="112">
        <f>MB2!F53*$D61/100</f>
        <v>0</v>
      </c>
      <c r="H61" s="112">
        <f>MB2!G53*$D61/100</f>
        <v>0</v>
      </c>
      <c r="I61" s="112">
        <f>MB2!H53*$D61/100</f>
        <v>0</v>
      </c>
      <c r="J61" s="112">
        <f>MB2!I53*$D61/100</f>
        <v>0</v>
      </c>
      <c r="K61" s="112">
        <f>MB2!J53*$D61/100</f>
        <v>0</v>
      </c>
      <c r="L61" s="112">
        <f>MB2!K53*$D61/100</f>
        <v>0</v>
      </c>
      <c r="M61" s="112">
        <f>MB2!L53*$D61/100</f>
        <v>0</v>
      </c>
      <c r="N61" s="112">
        <f>MB2!M53*$D61/100</f>
        <v>0</v>
      </c>
      <c r="O61" s="112">
        <f>MB2!N53*$D61/100</f>
        <v>0</v>
      </c>
      <c r="P61" s="112">
        <f>MB2!O53*$D61/100</f>
        <v>0</v>
      </c>
      <c r="Q61" s="88">
        <f t="shared" si="4"/>
        <v>0</v>
      </c>
    </row>
    <row r="62" spans="2:17" ht="15.75">
      <c r="B62" s="64" t="str">
        <f>MB2!B54</f>
        <v>Other 3</v>
      </c>
      <c r="C62" s="208" t="s">
        <v>127</v>
      </c>
      <c r="D62" s="360">
        <f>CostRevnuePara!E30</f>
        <v>0</v>
      </c>
      <c r="E62" s="112">
        <f>MB2!D54*$D62/100</f>
        <v>0</v>
      </c>
      <c r="F62" s="112">
        <f>MB2!E54*$D62/100</f>
        <v>0</v>
      </c>
      <c r="G62" s="112">
        <f>MB2!F54*$D62/100</f>
        <v>0</v>
      </c>
      <c r="H62" s="112">
        <f>MB2!G54*$D62/100</f>
        <v>0</v>
      </c>
      <c r="I62" s="112">
        <f>MB2!H54*$D62/100</f>
        <v>0</v>
      </c>
      <c r="J62" s="112">
        <f>MB2!I54*$D62/100</f>
        <v>0</v>
      </c>
      <c r="K62" s="112">
        <f>MB2!J54*$D62/100</f>
        <v>0</v>
      </c>
      <c r="L62" s="112">
        <f>MB2!K54*$D62/100</f>
        <v>0</v>
      </c>
      <c r="M62" s="112">
        <f>MB2!L54*$D62/100</f>
        <v>0</v>
      </c>
      <c r="N62" s="112">
        <f>MB2!M54*$D62/100</f>
        <v>0</v>
      </c>
      <c r="O62" s="112">
        <f>MB2!N54*$D62/100</f>
        <v>0</v>
      </c>
      <c r="P62" s="112">
        <f>MB2!O54*$D62/100</f>
        <v>0</v>
      </c>
      <c r="Q62" s="88">
        <f t="shared" si="4"/>
        <v>0</v>
      </c>
    </row>
    <row r="63" spans="2:17" ht="15.75">
      <c r="B63" s="207" t="str">
        <f>MB2!B82</f>
        <v>SMP sale retail</v>
      </c>
      <c r="C63" s="208" t="s">
        <v>127</v>
      </c>
      <c r="D63" s="360">
        <f>CostRevnuePara!E31</f>
        <v>0</v>
      </c>
      <c r="E63" s="112">
        <f>$D$63*MB2!D82/100</f>
        <v>0</v>
      </c>
      <c r="F63" s="112">
        <f>$D$63*MB2!E82/100</f>
        <v>0</v>
      </c>
      <c r="G63" s="112">
        <f>$D$63*MB2!F82/100</f>
        <v>0</v>
      </c>
      <c r="H63" s="112">
        <f>$D$63*MB2!G82/100</f>
        <v>0</v>
      </c>
      <c r="I63" s="112">
        <f>$D$63*MB2!H82/100</f>
        <v>0</v>
      </c>
      <c r="J63" s="112">
        <f>$D$63*MB2!I82/100</f>
        <v>0</v>
      </c>
      <c r="K63" s="112">
        <f>$D$63*MB2!J82/100</f>
        <v>0</v>
      </c>
      <c r="L63" s="112">
        <f>$D$63*MB2!K82/100</f>
        <v>0</v>
      </c>
      <c r="M63" s="112">
        <f>$D$63*MB2!L82/100</f>
        <v>0</v>
      </c>
      <c r="N63" s="112">
        <f>$D$63*MB2!M82/100</f>
        <v>0</v>
      </c>
      <c r="O63" s="112">
        <f>$D$63*MB2!N82/100</f>
        <v>0</v>
      </c>
      <c r="P63" s="112">
        <f>$D$63*MB2!O82/100</f>
        <v>0</v>
      </c>
      <c r="Q63" s="88">
        <f t="shared" si="4"/>
        <v>0</v>
      </c>
    </row>
    <row r="64" spans="2:17" ht="15.75">
      <c r="B64" s="207" t="str">
        <f>MB2!B89</f>
        <v>Butter sale retail</v>
      </c>
      <c r="C64" s="208" t="s">
        <v>127</v>
      </c>
      <c r="D64" s="360">
        <f>CostRevnuePara!E32</f>
        <v>0</v>
      </c>
      <c r="E64" s="112">
        <f>$D$64*MB2!D89/100</f>
        <v>0</v>
      </c>
      <c r="F64" s="112">
        <f>$D$64*MB2!E89/100</f>
        <v>0</v>
      </c>
      <c r="G64" s="112">
        <f>$D$64*MB2!F89/100</f>
        <v>0</v>
      </c>
      <c r="H64" s="112">
        <f>$D$64*MB2!G89/100</f>
        <v>0</v>
      </c>
      <c r="I64" s="112">
        <f>$D$64*MB2!H89/100</f>
        <v>0</v>
      </c>
      <c r="J64" s="112">
        <f>$D$64*MB2!I89/100</f>
        <v>0</v>
      </c>
      <c r="K64" s="112">
        <f>$D$64*MB2!J89/100</f>
        <v>0</v>
      </c>
      <c r="L64" s="112">
        <f>$D$64*MB2!K89/100</f>
        <v>0</v>
      </c>
      <c r="M64" s="112">
        <f>$D$64*MB2!L89/100</f>
        <v>0</v>
      </c>
      <c r="N64" s="112">
        <f>$D$64*MB2!M89/100</f>
        <v>0</v>
      </c>
      <c r="O64" s="112">
        <f>$D$64*MB2!N89/100</f>
        <v>0</v>
      </c>
      <c r="P64" s="112">
        <f>$D$64*MB2!O89/100</f>
        <v>0</v>
      </c>
      <c r="Q64" s="88">
        <f t="shared" si="4"/>
        <v>0</v>
      </c>
    </row>
    <row r="65" spans="2:17" ht="15.75">
      <c r="B65" s="207" t="str">
        <f>MB2!B83</f>
        <v>SMP Sale Bulk </v>
      </c>
      <c r="C65" s="208" t="s">
        <v>127</v>
      </c>
      <c r="D65" s="360">
        <f>CostRevnuePara!E33</f>
        <v>0</v>
      </c>
      <c r="E65" s="88">
        <f>$D$65*MB2!D83/100</f>
        <v>0</v>
      </c>
      <c r="F65" s="88">
        <f>$D$65*MB2!E83/100</f>
        <v>0</v>
      </c>
      <c r="G65" s="88">
        <f>$D$65*MB2!F83/100</f>
        <v>0</v>
      </c>
      <c r="H65" s="88">
        <f>$D$65*MB2!G83/100</f>
        <v>0</v>
      </c>
      <c r="I65" s="88">
        <f>$D$65*MB2!H83/100</f>
        <v>0</v>
      </c>
      <c r="J65" s="88">
        <f>$D$65*MB2!I83/100</f>
        <v>0</v>
      </c>
      <c r="K65" s="88">
        <f>$D$65*MB2!J83/100</f>
        <v>0</v>
      </c>
      <c r="L65" s="88">
        <f>$D$65*MB2!K83/100</f>
        <v>0</v>
      </c>
      <c r="M65" s="88">
        <f>$D$65*MB2!L83/100</f>
        <v>0</v>
      </c>
      <c r="N65" s="88">
        <f>$D$65*MB2!M83/100</f>
        <v>0</v>
      </c>
      <c r="O65" s="88">
        <f>$D$65*MB2!N83/100</f>
        <v>0</v>
      </c>
      <c r="P65" s="88">
        <f>$D$65*MB2!O83/100</f>
        <v>0</v>
      </c>
      <c r="Q65" s="88">
        <f>SUM(E65:P65)</f>
        <v>0</v>
      </c>
    </row>
    <row r="66" spans="2:17" ht="15.75">
      <c r="B66" s="207" t="str">
        <f>MB2!B91</f>
        <v>Ghee Bulk</v>
      </c>
      <c r="C66" s="208" t="s">
        <v>127</v>
      </c>
      <c r="D66" s="360">
        <f>CostRevnuePara!E34</f>
        <v>0</v>
      </c>
      <c r="E66" s="88">
        <f>$D$66*MB2!D91/100</f>
        <v>0</v>
      </c>
      <c r="F66" s="88">
        <f>$D$66*MB2!E91/100</f>
        <v>0</v>
      </c>
      <c r="G66" s="88">
        <f>$D$66*MB2!F91/100</f>
        <v>0</v>
      </c>
      <c r="H66" s="88">
        <f>$D$66*MB2!G91/100</f>
        <v>0</v>
      </c>
      <c r="I66" s="88">
        <f>$D$66*MB2!H91/100</f>
        <v>0</v>
      </c>
      <c r="J66" s="88">
        <f>$D$66*MB2!I91/100</f>
        <v>0</v>
      </c>
      <c r="K66" s="88">
        <f>$D$66*MB2!J91/100</f>
        <v>0</v>
      </c>
      <c r="L66" s="88">
        <f>$D$66*MB2!K91/100</f>
        <v>0</v>
      </c>
      <c r="M66" s="88">
        <f>$D$66*MB2!L91/100</f>
        <v>0</v>
      </c>
      <c r="N66" s="88">
        <f>$D$66*MB2!M91/100</f>
        <v>0</v>
      </c>
      <c r="O66" s="88">
        <f>$D$66*MB2!N91/100</f>
        <v>0</v>
      </c>
      <c r="P66" s="88">
        <f>$D$66*MB2!O91/100</f>
        <v>0</v>
      </c>
      <c r="Q66" s="88">
        <f>SUM(E66:P66)</f>
        <v>0</v>
      </c>
    </row>
    <row r="67" spans="2:17" ht="15.75">
      <c r="B67" s="207" t="str">
        <f>MB2!B90</f>
        <v>WB Sale Bulk</v>
      </c>
      <c r="C67" s="208" t="s">
        <v>127</v>
      </c>
      <c r="D67" s="360">
        <f>CostRevnuePara!E35</f>
        <v>0</v>
      </c>
      <c r="E67" s="88">
        <f>$D$67*MB2!D90/100</f>
        <v>0</v>
      </c>
      <c r="F67" s="88">
        <f>$D$67*MB2!E90/100</f>
        <v>0</v>
      </c>
      <c r="G67" s="88">
        <f>$D$67*MB2!F90/100</f>
        <v>0</v>
      </c>
      <c r="H67" s="88">
        <f>$D$67*MB2!G90/100</f>
        <v>0</v>
      </c>
      <c r="I67" s="88">
        <f>$D$67*MB2!H90/100</f>
        <v>0</v>
      </c>
      <c r="J67" s="88">
        <f>$D$67*MB2!I90/100</f>
        <v>0</v>
      </c>
      <c r="K67" s="88">
        <f>$D$67*MB2!J90/100</f>
        <v>0</v>
      </c>
      <c r="L67" s="88">
        <f>$D$67*MB2!K90/100</f>
        <v>0</v>
      </c>
      <c r="M67" s="88">
        <f>$D$67*MB2!L90/100</f>
        <v>0</v>
      </c>
      <c r="N67" s="88">
        <f>$D$67*MB2!M90/100</f>
        <v>0</v>
      </c>
      <c r="O67" s="88">
        <f>$D$67*MB2!N90/100</f>
        <v>0</v>
      </c>
      <c r="P67" s="88">
        <f>$D$67*MB2!O90/100</f>
        <v>0</v>
      </c>
      <c r="Q67" s="88">
        <f>SUM(E67:P67)</f>
        <v>0</v>
      </c>
    </row>
    <row r="68" spans="2:17" ht="15.75">
      <c r="B68" s="207" t="s">
        <v>326</v>
      </c>
      <c r="C68" s="208" t="s">
        <v>127</v>
      </c>
      <c r="D68" s="360">
        <f>CostRevnuePara!E36</f>
        <v>0</v>
      </c>
      <c r="E68" s="88">
        <f>$D$68*MB2!D98/100</f>
        <v>0</v>
      </c>
      <c r="F68" s="88">
        <f>$D$68*MB2!E98/100</f>
        <v>0</v>
      </c>
      <c r="G68" s="88">
        <f>$D$68*MB2!F98/100</f>
        <v>0</v>
      </c>
      <c r="H68" s="88">
        <f>$D$68*MB2!G98/100</f>
        <v>0</v>
      </c>
      <c r="I68" s="88">
        <f>$D$68*MB2!H98/100</f>
        <v>0</v>
      </c>
      <c r="J68" s="88">
        <f>$D$68*MB2!I98/100</f>
        <v>0</v>
      </c>
      <c r="K68" s="88">
        <f>$D$68*MB2!J98/100</f>
        <v>0</v>
      </c>
      <c r="L68" s="88">
        <f>$D$68*MB2!K98/100</f>
        <v>0</v>
      </c>
      <c r="M68" s="88">
        <f>$D$68*MB2!L98/100</f>
        <v>0</v>
      </c>
      <c r="N68" s="88">
        <f>$D$68*MB2!M98/100</f>
        <v>0</v>
      </c>
      <c r="O68" s="88">
        <f>$D$68*MB2!N98/100</f>
        <v>0</v>
      </c>
      <c r="P68" s="88">
        <f>$D$68*MB2!O98/100</f>
        <v>0</v>
      </c>
      <c r="Q68" s="88">
        <f>SUM(E68:P68)</f>
        <v>0</v>
      </c>
    </row>
    <row r="69" spans="2:17" ht="15.75">
      <c r="B69" s="66" t="s">
        <v>57</v>
      </c>
      <c r="C69" s="89"/>
      <c r="D69" s="363"/>
      <c r="E69" s="107">
        <f>SUM(E45:E68)</f>
        <v>0</v>
      </c>
      <c r="F69" s="107">
        <f aca="true" t="shared" si="5" ref="F69:Q69">SUM(F45:F68)</f>
        <v>0</v>
      </c>
      <c r="G69" s="107">
        <f t="shared" si="5"/>
        <v>0</v>
      </c>
      <c r="H69" s="107">
        <f t="shared" si="5"/>
        <v>0</v>
      </c>
      <c r="I69" s="107">
        <f t="shared" si="5"/>
        <v>0</v>
      </c>
      <c r="J69" s="107">
        <f t="shared" si="5"/>
        <v>0</v>
      </c>
      <c r="K69" s="107">
        <f t="shared" si="5"/>
        <v>0</v>
      </c>
      <c r="L69" s="107">
        <f t="shared" si="5"/>
        <v>0</v>
      </c>
      <c r="M69" s="107">
        <f t="shared" si="5"/>
        <v>0</v>
      </c>
      <c r="N69" s="107">
        <f t="shared" si="5"/>
        <v>0</v>
      </c>
      <c r="O69" s="107">
        <f t="shared" si="5"/>
        <v>0</v>
      </c>
      <c r="P69" s="107">
        <f t="shared" si="5"/>
        <v>0</v>
      </c>
      <c r="Q69" s="107">
        <f t="shared" si="5"/>
        <v>0</v>
      </c>
    </row>
    <row r="70" spans="2:17" ht="15.75">
      <c r="B70" s="75"/>
      <c r="C70" s="87"/>
      <c r="D70" s="360"/>
      <c r="E70" s="75"/>
      <c r="F70" s="74"/>
      <c r="G70" s="74"/>
      <c r="H70" s="74"/>
      <c r="I70" s="74"/>
      <c r="J70" s="74"/>
      <c r="K70" s="73"/>
      <c r="L70" s="73"/>
      <c r="M70" s="73"/>
      <c r="N70" s="73"/>
      <c r="O70" s="73"/>
      <c r="P70" s="73"/>
      <c r="Q70" s="74"/>
    </row>
    <row r="71" spans="2:17" ht="15.75">
      <c r="B71" s="65" t="s">
        <v>51</v>
      </c>
      <c r="C71" s="87"/>
      <c r="D71" s="360"/>
      <c r="E71" s="75"/>
      <c r="F71" s="74"/>
      <c r="G71" s="74"/>
      <c r="H71" s="74"/>
      <c r="I71" s="74"/>
      <c r="J71" s="74"/>
      <c r="K71" s="73"/>
      <c r="L71" s="73"/>
      <c r="M71" s="73"/>
      <c r="N71" s="73"/>
      <c r="O71" s="73"/>
      <c r="P71" s="73"/>
      <c r="Q71" s="74"/>
    </row>
    <row r="72" spans="2:17" ht="15.75">
      <c r="B72" s="209" t="s">
        <v>308</v>
      </c>
      <c r="C72" s="208" t="s">
        <v>62</v>
      </c>
      <c r="D72" s="364">
        <f>CostRevnuePara!E41</f>
        <v>0</v>
      </c>
      <c r="E72" s="88">
        <f>(MB2!D$9*E$5*$D72)/100</f>
        <v>0</v>
      </c>
      <c r="F72" s="88">
        <f>(MB2!E$9*F$5*$D72)/100</f>
        <v>0</v>
      </c>
      <c r="G72" s="88">
        <f>(MB2!F$9*G$5*$D72)/100</f>
        <v>0</v>
      </c>
      <c r="H72" s="88">
        <f>(MB2!G$9*H$5*$D72)/100</f>
        <v>0</v>
      </c>
      <c r="I72" s="88">
        <f>(MB2!H$9*I$5*$D72)/100</f>
        <v>0</v>
      </c>
      <c r="J72" s="88">
        <f>(MB2!I$9*J$5*$D72)/100</f>
        <v>0</v>
      </c>
      <c r="K72" s="88">
        <f>(MB2!J$9*K$5*$D72)/100</f>
        <v>0</v>
      </c>
      <c r="L72" s="88">
        <f>(MB2!K$9*L$5*$D72)/100</f>
        <v>0</v>
      </c>
      <c r="M72" s="88">
        <f>(MB2!L$9*M$5*$D72)/100</f>
        <v>0</v>
      </c>
      <c r="N72" s="88">
        <f>(MB2!M$9*N$5*$D72)/100</f>
        <v>0</v>
      </c>
      <c r="O72" s="88">
        <f>(MB2!N$9*O$5*$D72)/100</f>
        <v>0</v>
      </c>
      <c r="P72" s="88">
        <f>(MB2!O$9*P$5*$D72)/100</f>
        <v>0</v>
      </c>
      <c r="Q72" s="88">
        <f aca="true" t="shared" si="6" ref="Q72:Q79">SUM(E72:P72)</f>
        <v>0</v>
      </c>
    </row>
    <row r="73" spans="2:17" ht="15.75">
      <c r="B73" s="209" t="s">
        <v>309</v>
      </c>
      <c r="C73" s="208" t="s">
        <v>62</v>
      </c>
      <c r="D73" s="364">
        <f>CostRevnuePara!E42</f>
        <v>0</v>
      </c>
      <c r="E73" s="88">
        <f>(MB2!D$10*E$5*$D73)/100</f>
        <v>0</v>
      </c>
      <c r="F73" s="88">
        <f>(MB2!E$10*F$5*$D73)/100</f>
        <v>0</v>
      </c>
      <c r="G73" s="88">
        <f>(MB2!F$10*G$5*$D73)/100</f>
        <v>0</v>
      </c>
      <c r="H73" s="88">
        <f>(MB2!G$10*H$5*$D73)/100</f>
        <v>0</v>
      </c>
      <c r="I73" s="88">
        <f>(MB2!H$10*I$5*$D73)/100</f>
        <v>0</v>
      </c>
      <c r="J73" s="88">
        <f>(MB2!I$10*J$5*$D73)/100</f>
        <v>0</v>
      </c>
      <c r="K73" s="88">
        <f>(MB2!J$10*K$5*$D73)/100</f>
        <v>0</v>
      </c>
      <c r="L73" s="88">
        <f>(MB2!K$10*L$5*$D73)/100</f>
        <v>0</v>
      </c>
      <c r="M73" s="88">
        <f>(MB2!L$10*M$5*$D73)/100</f>
        <v>0</v>
      </c>
      <c r="N73" s="88">
        <f>(MB2!M$10*N$5*$D73)/100</f>
        <v>0</v>
      </c>
      <c r="O73" s="88">
        <f>(MB2!N$10*O$5*$D73)/100</f>
        <v>0</v>
      </c>
      <c r="P73" s="88">
        <f>(MB2!O$10*P$5*$D73)/100</f>
        <v>0</v>
      </c>
      <c r="Q73" s="88">
        <f t="shared" si="6"/>
        <v>0</v>
      </c>
    </row>
    <row r="74" spans="2:17" ht="15.75">
      <c r="B74" s="209" t="s">
        <v>310</v>
      </c>
      <c r="C74" s="208" t="s">
        <v>62</v>
      </c>
      <c r="D74" s="364">
        <f>CostRevnuePara!E43</f>
        <v>0</v>
      </c>
      <c r="E74" s="88">
        <f>(MB2!D$11*E$5*$D74)/100</f>
        <v>0</v>
      </c>
      <c r="F74" s="88">
        <f>(MB2!E$11*F$5*$D74)/100</f>
        <v>0</v>
      </c>
      <c r="G74" s="88">
        <f>(MB2!F$11*G$5*$D74)/100</f>
        <v>0</v>
      </c>
      <c r="H74" s="88">
        <f>(MB2!G$11*H$5*$D74)/100</f>
        <v>0</v>
      </c>
      <c r="I74" s="88">
        <f>(MB2!H$11*I$5*$D74)/100</f>
        <v>0</v>
      </c>
      <c r="J74" s="88">
        <f>(MB2!I$11*J$5*$D74)/100</f>
        <v>0</v>
      </c>
      <c r="K74" s="88">
        <f>(MB2!J$11*K$5*$D74)/100</f>
        <v>0</v>
      </c>
      <c r="L74" s="88">
        <f>(MB2!K$11*L$5*$D74)/100</f>
        <v>0</v>
      </c>
      <c r="M74" s="88">
        <f>(MB2!L$11*M$5*$D74)/100</f>
        <v>0</v>
      </c>
      <c r="N74" s="88">
        <f>(MB2!M$11*N$5*$D74)/100</f>
        <v>0</v>
      </c>
      <c r="O74" s="88">
        <f>(MB2!N$11*O$5*$D74)/100</f>
        <v>0</v>
      </c>
      <c r="P74" s="88">
        <f>(MB2!O$11*P$5*$D74)/100</f>
        <v>0</v>
      </c>
      <c r="Q74" s="88">
        <f t="shared" si="6"/>
        <v>0</v>
      </c>
    </row>
    <row r="75" spans="2:17" ht="15.75">
      <c r="B75" s="75" t="s">
        <v>97</v>
      </c>
      <c r="C75" s="87" t="s">
        <v>62</v>
      </c>
      <c r="D75" s="364">
        <f>CostRevnuePara!E44</f>
        <v>0</v>
      </c>
      <c r="E75" s="88">
        <f aca="true" t="shared" si="7" ref="E75:P75">$D$75*E8*E5/100</f>
        <v>0</v>
      </c>
      <c r="F75" s="88">
        <f t="shared" si="7"/>
        <v>0</v>
      </c>
      <c r="G75" s="88">
        <f t="shared" si="7"/>
        <v>0</v>
      </c>
      <c r="H75" s="88">
        <f t="shared" si="7"/>
        <v>0</v>
      </c>
      <c r="I75" s="88">
        <f t="shared" si="7"/>
        <v>0</v>
      </c>
      <c r="J75" s="88">
        <f t="shared" si="7"/>
        <v>0</v>
      </c>
      <c r="K75" s="88">
        <f t="shared" si="7"/>
        <v>0</v>
      </c>
      <c r="L75" s="88">
        <f t="shared" si="7"/>
        <v>0</v>
      </c>
      <c r="M75" s="88">
        <f t="shared" si="7"/>
        <v>0</v>
      </c>
      <c r="N75" s="88">
        <f t="shared" si="7"/>
        <v>0</v>
      </c>
      <c r="O75" s="88">
        <f t="shared" si="7"/>
        <v>0</v>
      </c>
      <c r="P75" s="88">
        <f t="shared" si="7"/>
        <v>0</v>
      </c>
      <c r="Q75" s="88">
        <f t="shared" si="6"/>
        <v>0</v>
      </c>
    </row>
    <row r="76" spans="2:17" ht="15.75">
      <c r="B76" s="75" t="s">
        <v>98</v>
      </c>
      <c r="C76" s="87" t="s">
        <v>62</v>
      </c>
      <c r="D76" s="364">
        <v>0</v>
      </c>
      <c r="E76" s="88">
        <f aca="true" t="shared" si="8" ref="E76:P76">$D$76*E7*E5/100</f>
        <v>0</v>
      </c>
      <c r="F76" s="88">
        <f t="shared" si="8"/>
        <v>0</v>
      </c>
      <c r="G76" s="88">
        <f t="shared" si="8"/>
        <v>0</v>
      </c>
      <c r="H76" s="88">
        <f t="shared" si="8"/>
        <v>0</v>
      </c>
      <c r="I76" s="88">
        <f t="shared" si="8"/>
        <v>0</v>
      </c>
      <c r="J76" s="88">
        <f t="shared" si="8"/>
        <v>0</v>
      </c>
      <c r="K76" s="88">
        <f t="shared" si="8"/>
        <v>0</v>
      </c>
      <c r="L76" s="88">
        <f t="shared" si="8"/>
        <v>0</v>
      </c>
      <c r="M76" s="88">
        <f t="shared" si="8"/>
        <v>0</v>
      </c>
      <c r="N76" s="88">
        <f t="shared" si="8"/>
        <v>0</v>
      </c>
      <c r="O76" s="88">
        <f t="shared" si="8"/>
        <v>0</v>
      </c>
      <c r="P76" s="88">
        <f t="shared" si="8"/>
        <v>0</v>
      </c>
      <c r="Q76" s="88">
        <f t="shared" si="6"/>
        <v>0</v>
      </c>
    </row>
    <row r="77" spans="2:17" ht="15.75">
      <c r="B77" s="79" t="s">
        <v>87</v>
      </c>
      <c r="C77" s="87" t="s">
        <v>62</v>
      </c>
      <c r="D77" s="364">
        <f>D65</f>
        <v>0</v>
      </c>
      <c r="E77" s="88">
        <f aca="true" t="shared" si="9" ref="E77:P79">E15*$D77/100</f>
        <v>0</v>
      </c>
      <c r="F77" s="88">
        <f t="shared" si="9"/>
        <v>0</v>
      </c>
      <c r="G77" s="88">
        <f t="shared" si="9"/>
        <v>0</v>
      </c>
      <c r="H77" s="88">
        <f t="shared" si="9"/>
        <v>0</v>
      </c>
      <c r="I77" s="88">
        <f t="shared" si="9"/>
        <v>0</v>
      </c>
      <c r="J77" s="88">
        <f t="shared" si="9"/>
        <v>0</v>
      </c>
      <c r="K77" s="88">
        <f t="shared" si="9"/>
        <v>0</v>
      </c>
      <c r="L77" s="88">
        <f t="shared" si="9"/>
        <v>0</v>
      </c>
      <c r="M77" s="88">
        <f t="shared" si="9"/>
        <v>0</v>
      </c>
      <c r="N77" s="88">
        <f t="shared" si="9"/>
        <v>0</v>
      </c>
      <c r="O77" s="88">
        <f t="shared" si="9"/>
        <v>0</v>
      </c>
      <c r="P77" s="88">
        <f t="shared" si="9"/>
        <v>0</v>
      </c>
      <c r="Q77" s="88">
        <f t="shared" si="6"/>
        <v>0</v>
      </c>
    </row>
    <row r="78" spans="2:17" ht="15.75">
      <c r="B78" s="79" t="s">
        <v>71</v>
      </c>
      <c r="C78" s="87" t="s">
        <v>62</v>
      </c>
      <c r="D78" s="364">
        <f>D67</f>
        <v>0</v>
      </c>
      <c r="E78" s="88">
        <f t="shared" si="9"/>
        <v>0</v>
      </c>
      <c r="F78" s="88">
        <f t="shared" si="9"/>
        <v>0</v>
      </c>
      <c r="G78" s="88">
        <f t="shared" si="9"/>
        <v>0</v>
      </c>
      <c r="H78" s="88">
        <f t="shared" si="9"/>
        <v>0</v>
      </c>
      <c r="I78" s="88">
        <f t="shared" si="9"/>
        <v>0</v>
      </c>
      <c r="J78" s="88">
        <f t="shared" si="9"/>
        <v>0</v>
      </c>
      <c r="K78" s="88">
        <f t="shared" si="9"/>
        <v>0</v>
      </c>
      <c r="L78" s="88">
        <f t="shared" si="9"/>
        <v>0</v>
      </c>
      <c r="M78" s="88">
        <f t="shared" si="9"/>
        <v>0</v>
      </c>
      <c r="N78" s="88">
        <f t="shared" si="9"/>
        <v>0</v>
      </c>
      <c r="O78" s="88">
        <f t="shared" si="9"/>
        <v>0</v>
      </c>
      <c r="P78" s="88">
        <f t="shared" si="9"/>
        <v>0</v>
      </c>
      <c r="Q78" s="88">
        <f t="shared" si="6"/>
        <v>0</v>
      </c>
    </row>
    <row r="79" spans="2:17" ht="15.75">
      <c r="B79" s="315" t="s">
        <v>324</v>
      </c>
      <c r="C79" s="87" t="s">
        <v>62</v>
      </c>
      <c r="D79" s="364">
        <f>D68</f>
        <v>0</v>
      </c>
      <c r="E79" s="88">
        <f>E17*$D79/100</f>
        <v>0</v>
      </c>
      <c r="F79" s="88">
        <f t="shared" si="9"/>
        <v>0</v>
      </c>
      <c r="G79" s="88">
        <f t="shared" si="9"/>
        <v>0</v>
      </c>
      <c r="H79" s="88">
        <f t="shared" si="9"/>
        <v>0</v>
      </c>
      <c r="I79" s="88">
        <f t="shared" si="9"/>
        <v>0</v>
      </c>
      <c r="J79" s="88">
        <f t="shared" si="9"/>
        <v>0</v>
      </c>
      <c r="K79" s="88">
        <f t="shared" si="9"/>
        <v>0</v>
      </c>
      <c r="L79" s="88">
        <f t="shared" si="9"/>
        <v>0</v>
      </c>
      <c r="M79" s="88">
        <f t="shared" si="9"/>
        <v>0</v>
      </c>
      <c r="N79" s="88">
        <f t="shared" si="9"/>
        <v>0</v>
      </c>
      <c r="O79" s="88">
        <f t="shared" si="9"/>
        <v>0</v>
      </c>
      <c r="P79" s="88">
        <f t="shared" si="9"/>
        <v>0</v>
      </c>
      <c r="Q79" s="88">
        <f t="shared" si="6"/>
        <v>0</v>
      </c>
    </row>
    <row r="80" spans="2:17" ht="15.75">
      <c r="B80" s="76" t="s">
        <v>99</v>
      </c>
      <c r="C80" s="89"/>
      <c r="D80" s="363"/>
      <c r="E80" s="78">
        <f>SUM(E72:E79)</f>
        <v>0</v>
      </c>
      <c r="F80" s="78">
        <f aca="true" t="shared" si="10" ref="F80:Q80">SUM(F72:F79)</f>
        <v>0</v>
      </c>
      <c r="G80" s="78">
        <f t="shared" si="10"/>
        <v>0</v>
      </c>
      <c r="H80" s="78">
        <f t="shared" si="10"/>
        <v>0</v>
      </c>
      <c r="I80" s="78">
        <f t="shared" si="10"/>
        <v>0</v>
      </c>
      <c r="J80" s="78">
        <f t="shared" si="10"/>
        <v>0</v>
      </c>
      <c r="K80" s="78">
        <f t="shared" si="10"/>
        <v>0</v>
      </c>
      <c r="L80" s="78">
        <f t="shared" si="10"/>
        <v>0</v>
      </c>
      <c r="M80" s="78">
        <f t="shared" si="10"/>
        <v>0</v>
      </c>
      <c r="N80" s="78">
        <f t="shared" si="10"/>
        <v>0</v>
      </c>
      <c r="O80" s="78">
        <f t="shared" si="10"/>
        <v>0</v>
      </c>
      <c r="P80" s="78">
        <f t="shared" si="10"/>
        <v>0</v>
      </c>
      <c r="Q80" s="78">
        <f t="shared" si="10"/>
        <v>0</v>
      </c>
    </row>
    <row r="81" spans="2:17" ht="15.75">
      <c r="B81" s="75"/>
      <c r="C81" s="87"/>
      <c r="D81" s="360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4"/>
    </row>
    <row r="82" spans="2:17" ht="15.75">
      <c r="B82" s="209" t="s">
        <v>327</v>
      </c>
      <c r="C82" s="87"/>
      <c r="D82" s="360"/>
      <c r="E82" s="73">
        <f>(SUMPRODUCT($D$77:$D$79,E27:E29)-SUMPRODUCT(E30:E32,$D$77:$D$79))/100</f>
        <v>0</v>
      </c>
      <c r="F82" s="73">
        <f>(SUMPRODUCT($D$77:$D$79,F27:F29)-SUMPRODUCT(F30:F32,$D$77:$D$79))/100</f>
        <v>0</v>
      </c>
      <c r="G82" s="73">
        <f>(SUMPRODUCT($D$77:$D$79,G27:G29)-SUMPRODUCT(G30:G32,$D$77:$D$79))/100</f>
        <v>0</v>
      </c>
      <c r="H82" s="73">
        <f>(SUMPRODUCT($D$77:$D$79,H27:H29)-SUMPRODUCT(H30:H32,$D$77:$D$79))/100</f>
        <v>0</v>
      </c>
      <c r="I82" s="73">
        <f>(SUMPRODUCT($D$77:$D$79,I27:I29)-SUMPRODUCT(I30:I32,$D$77:$D$79))/100</f>
        <v>0</v>
      </c>
      <c r="J82" s="73">
        <f aca="true" t="shared" si="11" ref="J82:P82">(SUMPRODUCT($D$77:$D$79,J27:J29)-SUMPRODUCT(J30:J32,$D$77:$D$79))/100</f>
        <v>0</v>
      </c>
      <c r="K82" s="73">
        <f t="shared" si="11"/>
        <v>0</v>
      </c>
      <c r="L82" s="73">
        <f t="shared" si="11"/>
        <v>0</v>
      </c>
      <c r="M82" s="73">
        <f t="shared" si="11"/>
        <v>0</v>
      </c>
      <c r="N82" s="73">
        <f t="shared" si="11"/>
        <v>0</v>
      </c>
      <c r="O82" s="73">
        <f t="shared" si="11"/>
        <v>0</v>
      </c>
      <c r="P82" s="73">
        <f t="shared" si="11"/>
        <v>0</v>
      </c>
      <c r="Q82" s="88">
        <f>SUM(E82:P82)</f>
        <v>0</v>
      </c>
    </row>
    <row r="83" spans="2:17" ht="15.75">
      <c r="B83" s="75"/>
      <c r="C83" s="87"/>
      <c r="D83" s="360"/>
      <c r="E83" s="75"/>
      <c r="F83" s="74"/>
      <c r="G83" s="74"/>
      <c r="H83" s="74"/>
      <c r="I83" s="74"/>
      <c r="J83" s="74"/>
      <c r="K83" s="73"/>
      <c r="L83" s="73"/>
      <c r="M83" s="73"/>
      <c r="N83" s="73"/>
      <c r="O83" s="73"/>
      <c r="P83" s="73"/>
      <c r="Q83" s="74"/>
    </row>
    <row r="84" spans="2:17" ht="15.75">
      <c r="B84" s="71" t="s">
        <v>47</v>
      </c>
      <c r="C84" s="90"/>
      <c r="D84" s="365"/>
      <c r="E84" s="91">
        <f aca="true" t="shared" si="12" ref="E84:P84">E80+E82</f>
        <v>0</v>
      </c>
      <c r="F84" s="91">
        <f t="shared" si="12"/>
        <v>0</v>
      </c>
      <c r="G84" s="91">
        <f t="shared" si="12"/>
        <v>0</v>
      </c>
      <c r="H84" s="91">
        <f t="shared" si="12"/>
        <v>0</v>
      </c>
      <c r="I84" s="91">
        <f t="shared" si="12"/>
        <v>0</v>
      </c>
      <c r="J84" s="91">
        <f t="shared" si="12"/>
        <v>0</v>
      </c>
      <c r="K84" s="91">
        <f t="shared" si="12"/>
        <v>0</v>
      </c>
      <c r="L84" s="91">
        <f t="shared" si="12"/>
        <v>0</v>
      </c>
      <c r="M84" s="91">
        <f t="shared" si="12"/>
        <v>0</v>
      </c>
      <c r="N84" s="91">
        <f t="shared" si="12"/>
        <v>0</v>
      </c>
      <c r="O84" s="91">
        <f t="shared" si="12"/>
        <v>0</v>
      </c>
      <c r="P84" s="91">
        <f t="shared" si="12"/>
        <v>0</v>
      </c>
      <c r="Q84" s="114">
        <f>SUM(E84:P84)</f>
        <v>0</v>
      </c>
    </row>
    <row r="85" spans="2:17" ht="15.75">
      <c r="B85" s="71"/>
      <c r="C85" s="90"/>
      <c r="D85" s="36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8" ht="15.75">
      <c r="B86" s="71" t="s">
        <v>52</v>
      </c>
      <c r="C86" s="90"/>
      <c r="D86" s="365"/>
      <c r="E86" s="91">
        <f aca="true" t="shared" si="13" ref="E86:P86">E69-E84</f>
        <v>0</v>
      </c>
      <c r="F86" s="91">
        <f t="shared" si="13"/>
        <v>0</v>
      </c>
      <c r="G86" s="91">
        <f t="shared" si="13"/>
        <v>0</v>
      </c>
      <c r="H86" s="91">
        <f t="shared" si="13"/>
        <v>0</v>
      </c>
      <c r="I86" s="91">
        <f t="shared" si="13"/>
        <v>0</v>
      </c>
      <c r="J86" s="91">
        <f t="shared" si="13"/>
        <v>0</v>
      </c>
      <c r="K86" s="91">
        <f t="shared" si="13"/>
        <v>0</v>
      </c>
      <c r="L86" s="91">
        <f t="shared" si="13"/>
        <v>0</v>
      </c>
      <c r="M86" s="91">
        <f t="shared" si="13"/>
        <v>0</v>
      </c>
      <c r="N86" s="91">
        <f t="shared" si="13"/>
        <v>0</v>
      </c>
      <c r="O86" s="91">
        <f t="shared" si="13"/>
        <v>0</v>
      </c>
      <c r="P86" s="91">
        <f t="shared" si="13"/>
        <v>0</v>
      </c>
      <c r="Q86" s="114">
        <f>SUM(E86:P86)</f>
        <v>0</v>
      </c>
      <c r="R86" s="122"/>
    </row>
    <row r="87" spans="2:17" ht="15.75">
      <c r="B87" s="75"/>
      <c r="C87" s="87"/>
      <c r="D87" s="360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74"/>
    </row>
    <row r="88" spans="2:17" ht="15.75">
      <c r="B88" s="71" t="s">
        <v>44</v>
      </c>
      <c r="C88" s="87"/>
      <c r="D88" s="360"/>
      <c r="E88" s="75"/>
      <c r="F88" s="74"/>
      <c r="G88" s="74"/>
      <c r="H88" s="74"/>
      <c r="I88" s="74"/>
      <c r="J88" s="74"/>
      <c r="K88" s="73"/>
      <c r="L88" s="73"/>
      <c r="M88" s="73"/>
      <c r="N88" s="73"/>
      <c r="O88" s="73"/>
      <c r="P88" s="73"/>
      <c r="Q88" s="74"/>
    </row>
    <row r="89" spans="2:17" ht="15.75">
      <c r="B89" s="75" t="s">
        <v>100</v>
      </c>
      <c r="C89" s="87" t="s">
        <v>101</v>
      </c>
      <c r="D89" s="366"/>
      <c r="E89" s="73">
        <f aca="true" t="shared" si="14" ref="E89:P89">E7*E$5*$D$89/100</f>
        <v>0</v>
      </c>
      <c r="F89" s="73">
        <f t="shared" si="14"/>
        <v>0</v>
      </c>
      <c r="G89" s="73">
        <f t="shared" si="14"/>
        <v>0</v>
      </c>
      <c r="H89" s="73">
        <f t="shared" si="14"/>
        <v>0</v>
      </c>
      <c r="I89" s="73">
        <f t="shared" si="14"/>
        <v>0</v>
      </c>
      <c r="J89" s="73">
        <f t="shared" si="14"/>
        <v>0</v>
      </c>
      <c r="K89" s="73">
        <f t="shared" si="14"/>
        <v>0</v>
      </c>
      <c r="L89" s="73">
        <f t="shared" si="14"/>
        <v>0</v>
      </c>
      <c r="M89" s="73">
        <f t="shared" si="14"/>
        <v>0</v>
      </c>
      <c r="N89" s="73">
        <f t="shared" si="14"/>
        <v>0</v>
      </c>
      <c r="O89" s="73">
        <f t="shared" si="14"/>
        <v>0</v>
      </c>
      <c r="P89" s="73">
        <f t="shared" si="14"/>
        <v>0</v>
      </c>
      <c r="Q89" s="88">
        <f aca="true" t="shared" si="15" ref="Q89:Q95">SUM(E89:P89)</f>
        <v>0</v>
      </c>
    </row>
    <row r="90" spans="2:17" ht="15.75">
      <c r="B90" s="75" t="s">
        <v>102</v>
      </c>
      <c r="C90" s="87" t="s">
        <v>101</v>
      </c>
      <c r="D90" s="366"/>
      <c r="E90" s="73">
        <f aca="true" t="shared" si="16" ref="E90:P90">E25*E$5*$D$90/100</f>
        <v>0</v>
      </c>
      <c r="F90" s="73">
        <f t="shared" si="16"/>
        <v>0</v>
      </c>
      <c r="G90" s="73">
        <f t="shared" si="16"/>
        <v>0</v>
      </c>
      <c r="H90" s="73">
        <f t="shared" si="16"/>
        <v>0</v>
      </c>
      <c r="I90" s="73">
        <f t="shared" si="16"/>
        <v>0</v>
      </c>
      <c r="J90" s="73">
        <f t="shared" si="16"/>
        <v>0</v>
      </c>
      <c r="K90" s="73">
        <f t="shared" si="16"/>
        <v>0</v>
      </c>
      <c r="L90" s="73">
        <f t="shared" si="16"/>
        <v>0</v>
      </c>
      <c r="M90" s="73">
        <f t="shared" si="16"/>
        <v>0</v>
      </c>
      <c r="N90" s="73">
        <f t="shared" si="16"/>
        <v>0</v>
      </c>
      <c r="O90" s="73">
        <f t="shared" si="16"/>
        <v>0</v>
      </c>
      <c r="P90" s="73">
        <f t="shared" si="16"/>
        <v>0</v>
      </c>
      <c r="Q90" s="88">
        <f t="shared" si="15"/>
        <v>0</v>
      </c>
    </row>
    <row r="91" spans="2:17" ht="15.75">
      <c r="B91" s="75" t="s">
        <v>128</v>
      </c>
      <c r="C91" s="87" t="s">
        <v>101</v>
      </c>
      <c r="D91" s="366"/>
      <c r="E91" s="73">
        <f aca="true" t="shared" si="17" ref="E91:P91">$D$91*E19/100</f>
        <v>0</v>
      </c>
      <c r="F91" s="73">
        <f t="shared" si="17"/>
        <v>0</v>
      </c>
      <c r="G91" s="73">
        <f t="shared" si="17"/>
        <v>0</v>
      </c>
      <c r="H91" s="73">
        <f t="shared" si="17"/>
        <v>0</v>
      </c>
      <c r="I91" s="73">
        <f t="shared" si="17"/>
        <v>0</v>
      </c>
      <c r="J91" s="73">
        <f t="shared" si="17"/>
        <v>0</v>
      </c>
      <c r="K91" s="73">
        <f t="shared" si="17"/>
        <v>0</v>
      </c>
      <c r="L91" s="73">
        <f t="shared" si="17"/>
        <v>0</v>
      </c>
      <c r="M91" s="73">
        <f t="shared" si="17"/>
        <v>0</v>
      </c>
      <c r="N91" s="73">
        <f t="shared" si="17"/>
        <v>0</v>
      </c>
      <c r="O91" s="73">
        <f t="shared" si="17"/>
        <v>0</v>
      </c>
      <c r="P91" s="73">
        <f t="shared" si="17"/>
        <v>0</v>
      </c>
      <c r="Q91" s="88">
        <f t="shared" si="15"/>
        <v>0</v>
      </c>
    </row>
    <row r="92" spans="2:17" ht="15.75">
      <c r="B92" s="75" t="s">
        <v>129</v>
      </c>
      <c r="C92" s="87" t="s">
        <v>101</v>
      </c>
      <c r="D92" s="366"/>
      <c r="E92" s="73">
        <f aca="true" t="shared" si="18" ref="E92:P92">$D$92*E20/100</f>
        <v>0</v>
      </c>
      <c r="F92" s="73">
        <f t="shared" si="18"/>
        <v>0</v>
      </c>
      <c r="G92" s="73">
        <f t="shared" si="18"/>
        <v>0</v>
      </c>
      <c r="H92" s="73">
        <f t="shared" si="18"/>
        <v>0</v>
      </c>
      <c r="I92" s="73">
        <f t="shared" si="18"/>
        <v>0</v>
      </c>
      <c r="J92" s="73">
        <f t="shared" si="18"/>
        <v>0</v>
      </c>
      <c r="K92" s="73">
        <f t="shared" si="18"/>
        <v>0</v>
      </c>
      <c r="L92" s="73">
        <f t="shared" si="18"/>
        <v>0</v>
      </c>
      <c r="M92" s="73">
        <f t="shared" si="18"/>
        <v>0</v>
      </c>
      <c r="N92" s="73">
        <f t="shared" si="18"/>
        <v>0</v>
      </c>
      <c r="O92" s="73">
        <f t="shared" si="18"/>
        <v>0</v>
      </c>
      <c r="P92" s="73">
        <f t="shared" si="18"/>
        <v>0</v>
      </c>
      <c r="Q92" s="88">
        <f t="shared" si="15"/>
        <v>0</v>
      </c>
    </row>
    <row r="93" spans="2:17" ht="15.75">
      <c r="B93" s="209" t="s">
        <v>328</v>
      </c>
      <c r="C93" s="87" t="s">
        <v>101</v>
      </c>
      <c r="D93" s="366"/>
      <c r="E93" s="73">
        <f>$D$93*E21/100</f>
        <v>0</v>
      </c>
      <c r="F93" s="73">
        <f aca="true" t="shared" si="19" ref="F93:P93">$D$93*F21/100</f>
        <v>0</v>
      </c>
      <c r="G93" s="73">
        <f t="shared" si="19"/>
        <v>0</v>
      </c>
      <c r="H93" s="73">
        <f t="shared" si="19"/>
        <v>0</v>
      </c>
      <c r="I93" s="73">
        <f t="shared" si="19"/>
        <v>0</v>
      </c>
      <c r="J93" s="73">
        <f t="shared" si="19"/>
        <v>0</v>
      </c>
      <c r="K93" s="73">
        <f t="shared" si="19"/>
        <v>0</v>
      </c>
      <c r="L93" s="73">
        <f t="shared" si="19"/>
        <v>0</v>
      </c>
      <c r="M93" s="73">
        <f t="shared" si="19"/>
        <v>0</v>
      </c>
      <c r="N93" s="73">
        <f t="shared" si="19"/>
        <v>0</v>
      </c>
      <c r="O93" s="73">
        <f t="shared" si="19"/>
        <v>0</v>
      </c>
      <c r="P93" s="73">
        <f t="shared" si="19"/>
        <v>0</v>
      </c>
      <c r="Q93" s="88">
        <f t="shared" si="15"/>
        <v>0</v>
      </c>
    </row>
    <row r="94" spans="2:17" ht="15.75">
      <c r="B94" s="75" t="s">
        <v>83</v>
      </c>
      <c r="C94" s="87" t="s">
        <v>101</v>
      </c>
      <c r="D94" s="366"/>
      <c r="E94" s="73">
        <f aca="true" t="shared" si="20" ref="E94:P94">E25*E$5*$D$94/100</f>
        <v>0</v>
      </c>
      <c r="F94" s="73">
        <f t="shared" si="20"/>
        <v>0</v>
      </c>
      <c r="G94" s="73">
        <f t="shared" si="20"/>
        <v>0</v>
      </c>
      <c r="H94" s="73">
        <f t="shared" si="20"/>
        <v>0</v>
      </c>
      <c r="I94" s="73">
        <f t="shared" si="20"/>
        <v>0</v>
      </c>
      <c r="J94" s="73">
        <f t="shared" si="20"/>
        <v>0</v>
      </c>
      <c r="K94" s="73">
        <f t="shared" si="20"/>
        <v>0</v>
      </c>
      <c r="L94" s="73">
        <f t="shared" si="20"/>
        <v>0</v>
      </c>
      <c r="M94" s="73">
        <f t="shared" si="20"/>
        <v>0</v>
      </c>
      <c r="N94" s="73">
        <f t="shared" si="20"/>
        <v>0</v>
      </c>
      <c r="O94" s="73">
        <f t="shared" si="20"/>
        <v>0</v>
      </c>
      <c r="P94" s="73">
        <f t="shared" si="20"/>
        <v>0</v>
      </c>
      <c r="Q94" s="88">
        <f t="shared" si="15"/>
        <v>0</v>
      </c>
    </row>
    <row r="95" spans="2:17" ht="15.75">
      <c r="B95" s="67" t="s">
        <v>82</v>
      </c>
      <c r="C95" s="72" t="s">
        <v>96</v>
      </c>
      <c r="D95" s="366"/>
      <c r="E95" s="73">
        <f aca="true" t="shared" si="21" ref="E95:P95">E12*E$5*$D95/100</f>
        <v>0</v>
      </c>
      <c r="F95" s="73">
        <f t="shared" si="21"/>
        <v>0</v>
      </c>
      <c r="G95" s="73">
        <f t="shared" si="21"/>
        <v>0</v>
      </c>
      <c r="H95" s="73">
        <f t="shared" si="21"/>
        <v>0</v>
      </c>
      <c r="I95" s="73">
        <f t="shared" si="21"/>
        <v>0</v>
      </c>
      <c r="J95" s="73">
        <f t="shared" si="21"/>
        <v>0</v>
      </c>
      <c r="K95" s="73">
        <f t="shared" si="21"/>
        <v>0</v>
      </c>
      <c r="L95" s="73">
        <f t="shared" si="21"/>
        <v>0</v>
      </c>
      <c r="M95" s="73">
        <f t="shared" si="21"/>
        <v>0</v>
      </c>
      <c r="N95" s="73">
        <f t="shared" si="21"/>
        <v>0</v>
      </c>
      <c r="O95" s="73">
        <f t="shared" si="21"/>
        <v>0</v>
      </c>
      <c r="P95" s="73">
        <f t="shared" si="21"/>
        <v>0</v>
      </c>
      <c r="Q95" s="88">
        <f t="shared" si="15"/>
        <v>0</v>
      </c>
    </row>
    <row r="96" spans="2:17" ht="15.75">
      <c r="B96" s="68" t="s">
        <v>103</v>
      </c>
      <c r="C96" s="92"/>
      <c r="D96" s="367"/>
      <c r="E96" s="78">
        <f aca="true" t="shared" si="22" ref="E96:Q96">SUM(E89:E95)</f>
        <v>0</v>
      </c>
      <c r="F96" s="78">
        <f t="shared" si="22"/>
        <v>0</v>
      </c>
      <c r="G96" s="78">
        <f t="shared" si="22"/>
        <v>0</v>
      </c>
      <c r="H96" s="78">
        <f t="shared" si="22"/>
        <v>0</v>
      </c>
      <c r="I96" s="78">
        <f t="shared" si="22"/>
        <v>0</v>
      </c>
      <c r="J96" s="78">
        <f t="shared" si="22"/>
        <v>0</v>
      </c>
      <c r="K96" s="78">
        <f t="shared" si="22"/>
        <v>0</v>
      </c>
      <c r="L96" s="78">
        <f t="shared" si="22"/>
        <v>0</v>
      </c>
      <c r="M96" s="78">
        <f t="shared" si="22"/>
        <v>0</v>
      </c>
      <c r="N96" s="78">
        <f t="shared" si="22"/>
        <v>0</v>
      </c>
      <c r="O96" s="78">
        <f t="shared" si="22"/>
        <v>0</v>
      </c>
      <c r="P96" s="78">
        <f t="shared" si="22"/>
        <v>0</v>
      </c>
      <c r="Q96" s="78">
        <f t="shared" si="22"/>
        <v>0</v>
      </c>
    </row>
    <row r="97" spans="2:17" ht="15.75">
      <c r="B97" s="75"/>
      <c r="C97" s="72"/>
      <c r="D97" s="362"/>
      <c r="E97" s="75"/>
      <c r="F97" s="74"/>
      <c r="G97" s="74"/>
      <c r="H97" s="74"/>
      <c r="I97" s="74"/>
      <c r="J97" s="74"/>
      <c r="K97" s="73"/>
      <c r="L97" s="73"/>
      <c r="M97" s="73"/>
      <c r="N97" s="73"/>
      <c r="O97" s="73"/>
      <c r="P97" s="73"/>
      <c r="Q97" s="74"/>
    </row>
    <row r="98" spans="2:17" ht="15.75">
      <c r="B98" s="76" t="s">
        <v>48</v>
      </c>
      <c r="C98" s="77"/>
      <c r="D98" s="361"/>
      <c r="E98" s="78">
        <f aca="true" t="shared" si="23" ref="E98:Q98">E86-E96</f>
        <v>0</v>
      </c>
      <c r="F98" s="78">
        <f t="shared" si="23"/>
        <v>0</v>
      </c>
      <c r="G98" s="78">
        <f t="shared" si="23"/>
        <v>0</v>
      </c>
      <c r="H98" s="78">
        <f t="shared" si="23"/>
        <v>0</v>
      </c>
      <c r="I98" s="78">
        <f t="shared" si="23"/>
        <v>0</v>
      </c>
      <c r="J98" s="78">
        <f t="shared" si="23"/>
        <v>0</v>
      </c>
      <c r="K98" s="78">
        <f t="shared" si="23"/>
        <v>0</v>
      </c>
      <c r="L98" s="78">
        <f t="shared" si="23"/>
        <v>0</v>
      </c>
      <c r="M98" s="78">
        <f t="shared" si="23"/>
        <v>0</v>
      </c>
      <c r="N98" s="78">
        <f t="shared" si="23"/>
        <v>0</v>
      </c>
      <c r="O98" s="78">
        <f t="shared" si="23"/>
        <v>0</v>
      </c>
      <c r="P98" s="78">
        <f t="shared" si="23"/>
        <v>0</v>
      </c>
      <c r="Q98" s="78">
        <f t="shared" si="23"/>
        <v>0</v>
      </c>
    </row>
    <row r="99" spans="2:17" ht="15.75">
      <c r="B99" s="75"/>
      <c r="C99" s="72"/>
      <c r="D99" s="362"/>
      <c r="E99" s="75"/>
      <c r="F99" s="74"/>
      <c r="G99" s="74"/>
      <c r="H99" s="74"/>
      <c r="I99" s="74"/>
      <c r="J99" s="74"/>
      <c r="K99" s="73"/>
      <c r="L99" s="73"/>
      <c r="M99" s="73"/>
      <c r="N99" s="73"/>
      <c r="O99" s="73"/>
      <c r="P99" s="73"/>
      <c r="Q99" s="74"/>
    </row>
    <row r="100" spans="2:17" ht="15.75">
      <c r="B100" s="71" t="s">
        <v>49</v>
      </c>
      <c r="C100" s="72"/>
      <c r="D100" s="366"/>
      <c r="E100" s="75"/>
      <c r="F100" s="74"/>
      <c r="G100" s="74"/>
      <c r="H100" s="74"/>
      <c r="I100" s="74"/>
      <c r="J100" s="74"/>
      <c r="K100" s="73"/>
      <c r="L100" s="73"/>
      <c r="M100" s="73"/>
      <c r="N100" s="73"/>
      <c r="O100" s="73"/>
      <c r="P100" s="73"/>
      <c r="Q100" s="74"/>
    </row>
    <row r="101" spans="2:17" ht="15.75">
      <c r="B101" s="75" t="s">
        <v>104</v>
      </c>
      <c r="C101" s="94"/>
      <c r="D101" s="368"/>
      <c r="E101" s="110">
        <f>D101</f>
        <v>0</v>
      </c>
      <c r="F101" s="110">
        <f aca="true" t="shared" si="24" ref="F101:P103">E101</f>
        <v>0</v>
      </c>
      <c r="G101" s="110">
        <f t="shared" si="24"/>
        <v>0</v>
      </c>
      <c r="H101" s="110">
        <f t="shared" si="24"/>
        <v>0</v>
      </c>
      <c r="I101" s="110">
        <f t="shared" si="24"/>
        <v>0</v>
      </c>
      <c r="J101" s="110">
        <f t="shared" si="24"/>
        <v>0</v>
      </c>
      <c r="K101" s="110">
        <f t="shared" si="24"/>
        <v>0</v>
      </c>
      <c r="L101" s="110">
        <f t="shared" si="24"/>
        <v>0</v>
      </c>
      <c r="M101" s="110">
        <f t="shared" si="24"/>
        <v>0</v>
      </c>
      <c r="N101" s="110">
        <f t="shared" si="24"/>
        <v>0</v>
      </c>
      <c r="O101" s="110">
        <f t="shared" si="24"/>
        <v>0</v>
      </c>
      <c r="P101" s="110">
        <f t="shared" si="24"/>
        <v>0</v>
      </c>
      <c r="Q101" s="88">
        <f>SUM(E101:P101)</f>
        <v>0</v>
      </c>
    </row>
    <row r="102" spans="2:17" ht="15.75">
      <c r="B102" s="69" t="s">
        <v>53</v>
      </c>
      <c r="C102" s="94"/>
      <c r="D102" s="368"/>
      <c r="E102" s="110">
        <f>D102</f>
        <v>0</v>
      </c>
      <c r="F102" s="110">
        <f t="shared" si="24"/>
        <v>0</v>
      </c>
      <c r="G102" s="110">
        <f t="shared" si="24"/>
        <v>0</v>
      </c>
      <c r="H102" s="110">
        <f t="shared" si="24"/>
        <v>0</v>
      </c>
      <c r="I102" s="110">
        <f t="shared" si="24"/>
        <v>0</v>
      </c>
      <c r="J102" s="110">
        <f t="shared" si="24"/>
        <v>0</v>
      </c>
      <c r="K102" s="110">
        <f t="shared" si="24"/>
        <v>0</v>
      </c>
      <c r="L102" s="110">
        <f t="shared" si="24"/>
        <v>0</v>
      </c>
      <c r="M102" s="110">
        <f t="shared" si="24"/>
        <v>0</v>
      </c>
      <c r="N102" s="110">
        <f t="shared" si="24"/>
        <v>0</v>
      </c>
      <c r="O102" s="110">
        <f t="shared" si="24"/>
        <v>0</v>
      </c>
      <c r="P102" s="110">
        <f t="shared" si="24"/>
        <v>0</v>
      </c>
      <c r="Q102" s="88">
        <f>SUM(E102:P102)</f>
        <v>0</v>
      </c>
    </row>
    <row r="103" spans="2:17" ht="15.75">
      <c r="B103" s="69" t="s">
        <v>54</v>
      </c>
      <c r="C103" s="94"/>
      <c r="D103" s="368"/>
      <c r="E103" s="110">
        <f>D103</f>
        <v>0</v>
      </c>
      <c r="F103" s="110">
        <f t="shared" si="24"/>
        <v>0</v>
      </c>
      <c r="G103" s="110">
        <f t="shared" si="24"/>
        <v>0</v>
      </c>
      <c r="H103" s="110">
        <f t="shared" si="24"/>
        <v>0</v>
      </c>
      <c r="I103" s="110">
        <f t="shared" si="24"/>
        <v>0</v>
      </c>
      <c r="J103" s="110">
        <f t="shared" si="24"/>
        <v>0</v>
      </c>
      <c r="K103" s="110">
        <f t="shared" si="24"/>
        <v>0</v>
      </c>
      <c r="L103" s="110">
        <f t="shared" si="24"/>
        <v>0</v>
      </c>
      <c r="M103" s="110">
        <f t="shared" si="24"/>
        <v>0</v>
      </c>
      <c r="N103" s="110">
        <f t="shared" si="24"/>
        <v>0</v>
      </c>
      <c r="O103" s="110">
        <f t="shared" si="24"/>
        <v>0</v>
      </c>
      <c r="P103" s="110">
        <f t="shared" si="24"/>
        <v>0</v>
      </c>
      <c r="Q103" s="88">
        <f>SUM(E103:P103)</f>
        <v>0</v>
      </c>
    </row>
    <row r="104" spans="2:17" ht="15.75">
      <c r="B104" s="75" t="s">
        <v>105</v>
      </c>
      <c r="C104" s="94"/>
      <c r="D104" s="369"/>
      <c r="E104" s="123">
        <f aca="true" t="shared" si="25" ref="E104:P104">$D$104*E69</f>
        <v>0</v>
      </c>
      <c r="F104" s="123">
        <f t="shared" si="25"/>
        <v>0</v>
      </c>
      <c r="G104" s="123">
        <f t="shared" si="25"/>
        <v>0</v>
      </c>
      <c r="H104" s="123">
        <f t="shared" si="25"/>
        <v>0</v>
      </c>
      <c r="I104" s="123">
        <f t="shared" si="25"/>
        <v>0</v>
      </c>
      <c r="J104" s="123">
        <f t="shared" si="25"/>
        <v>0</v>
      </c>
      <c r="K104" s="123">
        <f t="shared" si="25"/>
        <v>0</v>
      </c>
      <c r="L104" s="123">
        <f t="shared" si="25"/>
        <v>0</v>
      </c>
      <c r="M104" s="123">
        <f t="shared" si="25"/>
        <v>0</v>
      </c>
      <c r="N104" s="123">
        <f t="shared" si="25"/>
        <v>0</v>
      </c>
      <c r="O104" s="123">
        <f t="shared" si="25"/>
        <v>0</v>
      </c>
      <c r="P104" s="123">
        <f t="shared" si="25"/>
        <v>0</v>
      </c>
      <c r="Q104" s="88">
        <f>SUM(E104:P104)</f>
        <v>0</v>
      </c>
    </row>
    <row r="105" spans="2:17" ht="15.75">
      <c r="B105" s="68" t="s">
        <v>58</v>
      </c>
      <c r="C105" s="77"/>
      <c r="D105" s="370">
        <f>SUM(C101:C104)</f>
        <v>0</v>
      </c>
      <c r="E105" s="78">
        <f aca="true" t="shared" si="26" ref="E105:J105">SUM(E101:E104)</f>
        <v>0</v>
      </c>
      <c r="F105" s="78">
        <f t="shared" si="26"/>
        <v>0</v>
      </c>
      <c r="G105" s="78">
        <f t="shared" si="26"/>
        <v>0</v>
      </c>
      <c r="H105" s="78">
        <f t="shared" si="26"/>
        <v>0</v>
      </c>
      <c r="I105" s="78">
        <f t="shared" si="26"/>
        <v>0</v>
      </c>
      <c r="J105" s="78">
        <f t="shared" si="26"/>
        <v>0</v>
      </c>
      <c r="K105" s="78">
        <f>SUM(K101:K104)</f>
        <v>0</v>
      </c>
      <c r="L105" s="78">
        <f aca="true" t="shared" si="27" ref="L105:Q105">SUM(L101:L104)</f>
        <v>0</v>
      </c>
      <c r="M105" s="78">
        <f t="shared" si="27"/>
        <v>0</v>
      </c>
      <c r="N105" s="78">
        <f t="shared" si="27"/>
        <v>0</v>
      </c>
      <c r="O105" s="78">
        <f t="shared" si="27"/>
        <v>0</v>
      </c>
      <c r="P105" s="78">
        <f t="shared" si="27"/>
        <v>0</v>
      </c>
      <c r="Q105" s="78">
        <f t="shared" si="27"/>
        <v>0</v>
      </c>
    </row>
    <row r="106" spans="2:17" ht="15.75">
      <c r="B106" s="75"/>
      <c r="C106" s="72"/>
      <c r="D106" s="371"/>
      <c r="E106" s="75"/>
      <c r="F106" s="74"/>
      <c r="G106" s="74"/>
      <c r="H106" s="74"/>
      <c r="I106" s="74"/>
      <c r="J106" s="74"/>
      <c r="K106" s="73"/>
      <c r="L106" s="73"/>
      <c r="M106" s="73"/>
      <c r="N106" s="73"/>
      <c r="O106" s="73"/>
      <c r="P106" s="73"/>
      <c r="Q106" s="74"/>
    </row>
    <row r="107" spans="2:17" ht="15.75">
      <c r="B107" s="76" t="s">
        <v>59</v>
      </c>
      <c r="C107" s="77"/>
      <c r="D107" s="370"/>
      <c r="E107" s="78">
        <f aca="true" t="shared" si="28" ref="E107:J107">E98-E105</f>
        <v>0</v>
      </c>
      <c r="F107" s="78">
        <f t="shared" si="28"/>
        <v>0</v>
      </c>
      <c r="G107" s="78">
        <f t="shared" si="28"/>
        <v>0</v>
      </c>
      <c r="H107" s="78">
        <f t="shared" si="28"/>
        <v>0</v>
      </c>
      <c r="I107" s="78">
        <f t="shared" si="28"/>
        <v>0</v>
      </c>
      <c r="J107" s="78">
        <f t="shared" si="28"/>
        <v>0</v>
      </c>
      <c r="K107" s="78">
        <f>K98-K105</f>
        <v>0</v>
      </c>
      <c r="L107" s="78">
        <f aca="true" t="shared" si="29" ref="L107:Q107">L98-L105</f>
        <v>0</v>
      </c>
      <c r="M107" s="78">
        <f t="shared" si="29"/>
        <v>0</v>
      </c>
      <c r="N107" s="78">
        <f t="shared" si="29"/>
        <v>0</v>
      </c>
      <c r="O107" s="78">
        <f t="shared" si="29"/>
        <v>0</v>
      </c>
      <c r="P107" s="78">
        <f t="shared" si="29"/>
        <v>0</v>
      </c>
      <c r="Q107" s="78">
        <f t="shared" si="29"/>
        <v>0</v>
      </c>
    </row>
    <row r="108" spans="2:17" ht="15.75">
      <c r="B108" s="75"/>
      <c r="C108" s="72"/>
      <c r="D108" s="371"/>
      <c r="E108" s="75"/>
      <c r="F108" s="74"/>
      <c r="G108" s="74"/>
      <c r="H108" s="74"/>
      <c r="I108" s="74"/>
      <c r="J108" s="74"/>
      <c r="K108" s="73"/>
      <c r="L108" s="73"/>
      <c r="M108" s="73"/>
      <c r="N108" s="73"/>
      <c r="O108" s="73"/>
      <c r="P108" s="73"/>
      <c r="Q108" s="74"/>
    </row>
    <row r="109" spans="2:17" ht="15.75">
      <c r="B109" s="95" t="s">
        <v>55</v>
      </c>
      <c r="C109" s="72"/>
      <c r="D109" s="371"/>
      <c r="E109" s="110">
        <f>D109</f>
        <v>0</v>
      </c>
      <c r="F109" s="110">
        <f aca="true" t="shared" si="30" ref="F109:P110">E109</f>
        <v>0</v>
      </c>
      <c r="G109" s="110">
        <f t="shared" si="30"/>
        <v>0</v>
      </c>
      <c r="H109" s="110">
        <f t="shared" si="30"/>
        <v>0</v>
      </c>
      <c r="I109" s="110">
        <f t="shared" si="30"/>
        <v>0</v>
      </c>
      <c r="J109" s="110">
        <f t="shared" si="30"/>
        <v>0</v>
      </c>
      <c r="K109" s="110">
        <f t="shared" si="30"/>
        <v>0</v>
      </c>
      <c r="L109" s="110">
        <f t="shared" si="30"/>
        <v>0</v>
      </c>
      <c r="M109" s="110">
        <f t="shared" si="30"/>
        <v>0</v>
      </c>
      <c r="N109" s="110">
        <f t="shared" si="30"/>
        <v>0</v>
      </c>
      <c r="O109" s="110">
        <f t="shared" si="30"/>
        <v>0</v>
      </c>
      <c r="P109" s="110">
        <f t="shared" si="30"/>
        <v>0</v>
      </c>
      <c r="Q109" s="88">
        <f>SUM(E109:P109)</f>
        <v>0</v>
      </c>
    </row>
    <row r="110" spans="2:17" ht="15.75">
      <c r="B110" s="209" t="s">
        <v>266</v>
      </c>
      <c r="C110" s="72"/>
      <c r="D110" s="371"/>
      <c r="E110" s="110">
        <f>C110</f>
        <v>0</v>
      </c>
      <c r="F110" s="110">
        <f>E110</f>
        <v>0</v>
      </c>
      <c r="G110" s="110">
        <f t="shared" si="30"/>
        <v>0</v>
      </c>
      <c r="H110" s="110">
        <f t="shared" si="30"/>
        <v>0</v>
      </c>
      <c r="I110" s="110">
        <f t="shared" si="30"/>
        <v>0</v>
      </c>
      <c r="J110" s="110">
        <f t="shared" si="30"/>
        <v>0</v>
      </c>
      <c r="K110" s="110">
        <f t="shared" si="30"/>
        <v>0</v>
      </c>
      <c r="L110" s="110">
        <f t="shared" si="30"/>
        <v>0</v>
      </c>
      <c r="M110" s="110">
        <f t="shared" si="30"/>
        <v>0</v>
      </c>
      <c r="N110" s="110">
        <f t="shared" si="30"/>
        <v>0</v>
      </c>
      <c r="O110" s="110">
        <f t="shared" si="30"/>
        <v>0</v>
      </c>
      <c r="P110" s="110">
        <f t="shared" si="30"/>
        <v>0</v>
      </c>
      <c r="Q110" s="88">
        <f>SUM(E110:P110)</f>
        <v>0</v>
      </c>
    </row>
    <row r="111" spans="2:17" ht="15.75">
      <c r="B111" s="75" t="s">
        <v>106</v>
      </c>
      <c r="C111" s="72"/>
      <c r="D111" s="371"/>
      <c r="E111" s="110">
        <f>E190</f>
        <v>0</v>
      </c>
      <c r="F111" s="110">
        <f aca="true" t="shared" si="31" ref="F111:P111">F190</f>
        <v>0</v>
      </c>
      <c r="G111" s="110">
        <f t="shared" si="31"/>
        <v>0</v>
      </c>
      <c r="H111" s="110">
        <f t="shared" si="31"/>
        <v>0</v>
      </c>
      <c r="I111" s="110">
        <f t="shared" si="31"/>
        <v>0</v>
      </c>
      <c r="J111" s="110">
        <f t="shared" si="31"/>
        <v>0</v>
      </c>
      <c r="K111" s="110">
        <f t="shared" si="31"/>
        <v>0</v>
      </c>
      <c r="L111" s="110">
        <f t="shared" si="31"/>
        <v>0</v>
      </c>
      <c r="M111" s="110">
        <f t="shared" si="31"/>
        <v>0</v>
      </c>
      <c r="N111" s="110">
        <f t="shared" si="31"/>
        <v>0</v>
      </c>
      <c r="O111" s="110">
        <f t="shared" si="31"/>
        <v>0</v>
      </c>
      <c r="P111" s="110">
        <f t="shared" si="31"/>
        <v>0</v>
      </c>
      <c r="Q111" s="88">
        <f>SUM(E111:P111)</f>
        <v>0</v>
      </c>
    </row>
    <row r="112" spans="2:17" ht="15.75">
      <c r="B112" s="79" t="s">
        <v>50</v>
      </c>
      <c r="C112" s="72"/>
      <c r="D112" s="371"/>
      <c r="E112" s="110">
        <f>D112</f>
        <v>0</v>
      </c>
      <c r="F112" s="110">
        <f aca="true" t="shared" si="32" ref="F112:P112">E112</f>
        <v>0</v>
      </c>
      <c r="G112" s="110">
        <f t="shared" si="32"/>
        <v>0</v>
      </c>
      <c r="H112" s="110">
        <f t="shared" si="32"/>
        <v>0</v>
      </c>
      <c r="I112" s="110">
        <f t="shared" si="32"/>
        <v>0</v>
      </c>
      <c r="J112" s="110">
        <f t="shared" si="32"/>
        <v>0</v>
      </c>
      <c r="K112" s="110">
        <f t="shared" si="32"/>
        <v>0</v>
      </c>
      <c r="L112" s="110">
        <f t="shared" si="32"/>
        <v>0</v>
      </c>
      <c r="M112" s="110">
        <f t="shared" si="32"/>
        <v>0</v>
      </c>
      <c r="N112" s="110">
        <f t="shared" si="32"/>
        <v>0</v>
      </c>
      <c r="O112" s="110">
        <f t="shared" si="32"/>
        <v>0</v>
      </c>
      <c r="P112" s="110">
        <f t="shared" si="32"/>
        <v>0</v>
      </c>
      <c r="Q112" s="88">
        <f>SUM(E112:P112)</f>
        <v>0</v>
      </c>
    </row>
    <row r="113" spans="2:17" ht="15.75">
      <c r="B113" s="75"/>
      <c r="C113" s="72"/>
      <c r="D113" s="371"/>
      <c r="E113" s="75"/>
      <c r="F113" s="74"/>
      <c r="G113" s="74"/>
      <c r="H113" s="74"/>
      <c r="I113" s="74"/>
      <c r="J113" s="74"/>
      <c r="K113" s="73"/>
      <c r="L113" s="73"/>
      <c r="M113" s="73"/>
      <c r="N113" s="73"/>
      <c r="O113" s="73"/>
      <c r="P113" s="73"/>
      <c r="Q113" s="74"/>
    </row>
    <row r="114" spans="2:17" ht="15.75">
      <c r="B114" s="76" t="s">
        <v>107</v>
      </c>
      <c r="C114" s="77"/>
      <c r="D114" s="93"/>
      <c r="E114" s="78">
        <f>E107+E109-E111-E112-E110</f>
        <v>0</v>
      </c>
      <c r="F114" s="78">
        <f aca="true" t="shared" si="33" ref="F114:Q114">F107+F109-F111-F112-F110</f>
        <v>0</v>
      </c>
      <c r="G114" s="78">
        <f t="shared" si="33"/>
        <v>0</v>
      </c>
      <c r="H114" s="78">
        <f t="shared" si="33"/>
        <v>0</v>
      </c>
      <c r="I114" s="78">
        <f t="shared" si="33"/>
        <v>0</v>
      </c>
      <c r="J114" s="78">
        <f t="shared" si="33"/>
        <v>0</v>
      </c>
      <c r="K114" s="78">
        <f t="shared" si="33"/>
        <v>0</v>
      </c>
      <c r="L114" s="78">
        <f t="shared" si="33"/>
        <v>0</v>
      </c>
      <c r="M114" s="78">
        <f t="shared" si="33"/>
        <v>0</v>
      </c>
      <c r="N114" s="78">
        <f t="shared" si="33"/>
        <v>0</v>
      </c>
      <c r="O114" s="78">
        <f t="shared" si="33"/>
        <v>0</v>
      </c>
      <c r="P114" s="78">
        <f t="shared" si="33"/>
        <v>0</v>
      </c>
      <c r="Q114" s="78">
        <f t="shared" si="33"/>
        <v>0</v>
      </c>
    </row>
    <row r="115" spans="2:17" ht="15.75">
      <c r="B115" s="76" t="s">
        <v>108</v>
      </c>
      <c r="C115" s="77"/>
      <c r="D115" s="93"/>
      <c r="E115" s="78">
        <f>E114*30.39%</f>
        <v>0</v>
      </c>
      <c r="F115" s="78">
        <f aca="true" t="shared" si="34" ref="F115:Q115">F114*30.39%</f>
        <v>0</v>
      </c>
      <c r="G115" s="78">
        <f t="shared" si="34"/>
        <v>0</v>
      </c>
      <c r="H115" s="78">
        <f t="shared" si="34"/>
        <v>0</v>
      </c>
      <c r="I115" s="78">
        <f t="shared" si="34"/>
        <v>0</v>
      </c>
      <c r="J115" s="78">
        <f t="shared" si="34"/>
        <v>0</v>
      </c>
      <c r="K115" s="78">
        <f t="shared" si="34"/>
        <v>0</v>
      </c>
      <c r="L115" s="78">
        <f t="shared" si="34"/>
        <v>0</v>
      </c>
      <c r="M115" s="78">
        <f t="shared" si="34"/>
        <v>0</v>
      </c>
      <c r="N115" s="78">
        <f t="shared" si="34"/>
        <v>0</v>
      </c>
      <c r="O115" s="78">
        <f t="shared" si="34"/>
        <v>0</v>
      </c>
      <c r="P115" s="78">
        <f t="shared" si="34"/>
        <v>0</v>
      </c>
      <c r="Q115" s="78">
        <f t="shared" si="34"/>
        <v>0</v>
      </c>
    </row>
    <row r="116" spans="2:17" ht="15.75">
      <c r="B116" s="96" t="s">
        <v>109</v>
      </c>
      <c r="C116" s="92"/>
      <c r="D116" s="92"/>
      <c r="E116" s="78">
        <f>+E114-E115</f>
        <v>0</v>
      </c>
      <c r="F116" s="78">
        <f aca="true" t="shared" si="35" ref="F116:P116">+F114-F115</f>
        <v>0</v>
      </c>
      <c r="G116" s="78">
        <f t="shared" si="35"/>
        <v>0</v>
      </c>
      <c r="H116" s="78">
        <f t="shared" si="35"/>
        <v>0</v>
      </c>
      <c r="I116" s="78">
        <f t="shared" si="35"/>
        <v>0</v>
      </c>
      <c r="J116" s="78">
        <f t="shared" si="35"/>
        <v>0</v>
      </c>
      <c r="K116" s="78">
        <f t="shared" si="35"/>
        <v>0</v>
      </c>
      <c r="L116" s="78">
        <f t="shared" si="35"/>
        <v>0</v>
      </c>
      <c r="M116" s="78">
        <f t="shared" si="35"/>
        <v>0</v>
      </c>
      <c r="N116" s="78">
        <f t="shared" si="35"/>
        <v>0</v>
      </c>
      <c r="O116" s="78">
        <f t="shared" si="35"/>
        <v>0</v>
      </c>
      <c r="P116" s="78">
        <f t="shared" si="35"/>
        <v>0</v>
      </c>
      <c r="Q116" s="78">
        <f>Q114-Q115</f>
        <v>0</v>
      </c>
    </row>
    <row r="118" spans="2:17" ht="15.75">
      <c r="B118" s="97" t="s">
        <v>110</v>
      </c>
      <c r="C118" s="98"/>
      <c r="D118" s="98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7"/>
      <c r="Q118" s="106"/>
    </row>
    <row r="119" spans="2:16" ht="15.75">
      <c r="B119" s="97" t="s">
        <v>111</v>
      </c>
      <c r="C119" s="92"/>
      <c r="D119" s="99"/>
      <c r="E119" s="108"/>
      <c r="F119" s="108"/>
      <c r="G119" s="108"/>
      <c r="H119" s="108"/>
      <c r="I119" s="108"/>
      <c r="J119" s="108"/>
      <c r="K119" s="100"/>
      <c r="L119" s="100"/>
      <c r="M119" s="100"/>
      <c r="N119" s="100"/>
      <c r="O119" s="100"/>
      <c r="P119" s="100"/>
    </row>
    <row r="120" spans="2:16" ht="15.75">
      <c r="B120" s="101"/>
      <c r="C120" s="118"/>
      <c r="D120" s="72"/>
      <c r="E120" s="74"/>
      <c r="F120" s="74"/>
      <c r="G120" s="74"/>
      <c r="H120" s="74"/>
      <c r="I120" s="74"/>
      <c r="J120" s="74"/>
      <c r="K120" s="73"/>
      <c r="L120" s="73"/>
      <c r="M120" s="73"/>
      <c r="N120" s="73"/>
      <c r="O120" s="73"/>
      <c r="P120" s="73"/>
    </row>
    <row r="121" spans="2:16" ht="15.75">
      <c r="B121" s="101" t="s">
        <v>267</v>
      </c>
      <c r="C121" s="119"/>
      <c r="D121" s="102"/>
      <c r="E121" s="91">
        <f>'P&amp;L1'!P145</f>
        <v>0</v>
      </c>
      <c r="F121" s="91">
        <f aca="true" t="shared" si="36" ref="F121:P121">E145</f>
        <v>0</v>
      </c>
      <c r="G121" s="91">
        <f t="shared" si="36"/>
        <v>0</v>
      </c>
      <c r="H121" s="91">
        <f t="shared" si="36"/>
        <v>0</v>
      </c>
      <c r="I121" s="91">
        <f t="shared" si="36"/>
        <v>0</v>
      </c>
      <c r="J121" s="91">
        <f t="shared" si="36"/>
        <v>0</v>
      </c>
      <c r="K121" s="91">
        <f t="shared" si="36"/>
        <v>0</v>
      </c>
      <c r="L121" s="91">
        <f t="shared" si="36"/>
        <v>-250</v>
      </c>
      <c r="M121" s="91">
        <f t="shared" si="36"/>
        <v>-250</v>
      </c>
      <c r="N121" s="91">
        <f t="shared" si="36"/>
        <v>-250</v>
      </c>
      <c r="O121" s="91">
        <f t="shared" si="36"/>
        <v>-250</v>
      </c>
      <c r="P121" s="91">
        <f t="shared" si="36"/>
        <v>-250</v>
      </c>
    </row>
    <row r="122" spans="2:16" ht="15.75">
      <c r="B122" s="103"/>
      <c r="C122" s="118"/>
      <c r="D122" s="72"/>
      <c r="E122" s="74"/>
      <c r="F122" s="74"/>
      <c r="G122" s="74"/>
      <c r="H122" s="74"/>
      <c r="I122" s="74"/>
      <c r="J122" s="74"/>
      <c r="K122" s="73"/>
      <c r="L122" s="73"/>
      <c r="M122" s="73"/>
      <c r="N122" s="73"/>
      <c r="O122" s="73"/>
      <c r="P122" s="73"/>
    </row>
    <row r="123" spans="2:16" ht="15.75">
      <c r="B123" s="103" t="s">
        <v>112</v>
      </c>
      <c r="C123" s="118"/>
      <c r="D123" s="72"/>
      <c r="E123" s="73">
        <f aca="true" t="shared" si="37" ref="E123:P123">E116</f>
        <v>0</v>
      </c>
      <c r="F123" s="73">
        <f t="shared" si="37"/>
        <v>0</v>
      </c>
      <c r="G123" s="73">
        <f t="shared" si="37"/>
        <v>0</v>
      </c>
      <c r="H123" s="73">
        <f t="shared" si="37"/>
        <v>0</v>
      </c>
      <c r="I123" s="73">
        <f t="shared" si="37"/>
        <v>0</v>
      </c>
      <c r="J123" s="73">
        <f t="shared" si="37"/>
        <v>0</v>
      </c>
      <c r="K123" s="73">
        <f t="shared" si="37"/>
        <v>0</v>
      </c>
      <c r="L123" s="73">
        <f t="shared" si="37"/>
        <v>0</v>
      </c>
      <c r="M123" s="73">
        <f t="shared" si="37"/>
        <v>0</v>
      </c>
      <c r="N123" s="73">
        <f t="shared" si="37"/>
        <v>0</v>
      </c>
      <c r="O123" s="73">
        <f t="shared" si="37"/>
        <v>0</v>
      </c>
      <c r="P123" s="73">
        <f t="shared" si="37"/>
        <v>0</v>
      </c>
    </row>
    <row r="124" spans="2:16" ht="15.75">
      <c r="B124" s="586" t="s">
        <v>106</v>
      </c>
      <c r="C124" s="587"/>
      <c r="D124" s="72"/>
      <c r="E124" s="73">
        <f>E111</f>
        <v>0</v>
      </c>
      <c r="F124" s="73">
        <f aca="true" t="shared" si="38" ref="F124:P124">F111</f>
        <v>0</v>
      </c>
      <c r="G124" s="73">
        <f t="shared" si="38"/>
        <v>0</v>
      </c>
      <c r="H124" s="73">
        <f t="shared" si="38"/>
        <v>0</v>
      </c>
      <c r="I124" s="73">
        <f t="shared" si="38"/>
        <v>0</v>
      </c>
      <c r="J124" s="73">
        <f t="shared" si="38"/>
        <v>0</v>
      </c>
      <c r="K124" s="73">
        <f t="shared" si="38"/>
        <v>0</v>
      </c>
      <c r="L124" s="73">
        <f t="shared" si="38"/>
        <v>0</v>
      </c>
      <c r="M124" s="73">
        <f t="shared" si="38"/>
        <v>0</v>
      </c>
      <c r="N124" s="73">
        <f t="shared" si="38"/>
        <v>0</v>
      </c>
      <c r="O124" s="73">
        <f t="shared" si="38"/>
        <v>0</v>
      </c>
      <c r="P124" s="73">
        <f t="shared" si="38"/>
        <v>0</v>
      </c>
    </row>
    <row r="125" spans="2:16" ht="15.75">
      <c r="B125" s="303" t="s">
        <v>302</v>
      </c>
      <c r="C125" s="232"/>
      <c r="D125" s="72"/>
      <c r="E125" s="73">
        <f>E115</f>
        <v>0</v>
      </c>
      <c r="F125" s="73">
        <f aca="true" t="shared" si="39" ref="F125:P125">F115</f>
        <v>0</v>
      </c>
      <c r="G125" s="73">
        <f t="shared" si="39"/>
        <v>0</v>
      </c>
      <c r="H125" s="73">
        <f t="shared" si="39"/>
        <v>0</v>
      </c>
      <c r="I125" s="73">
        <f t="shared" si="39"/>
        <v>0</v>
      </c>
      <c r="J125" s="73">
        <f t="shared" si="39"/>
        <v>0</v>
      </c>
      <c r="K125" s="73">
        <f t="shared" si="39"/>
        <v>0</v>
      </c>
      <c r="L125" s="73">
        <f t="shared" si="39"/>
        <v>0</v>
      </c>
      <c r="M125" s="73">
        <f t="shared" si="39"/>
        <v>0</v>
      </c>
      <c r="N125" s="73">
        <f t="shared" si="39"/>
        <v>0</v>
      </c>
      <c r="O125" s="73">
        <f t="shared" si="39"/>
        <v>0</v>
      </c>
      <c r="P125" s="73">
        <f t="shared" si="39"/>
        <v>0</v>
      </c>
    </row>
    <row r="126" spans="2:16" ht="15.75">
      <c r="B126" s="103" t="s">
        <v>50</v>
      </c>
      <c r="C126" s="118"/>
      <c r="D126" s="72"/>
      <c r="E126" s="73">
        <f aca="true" t="shared" si="40" ref="E126:P126">E112</f>
        <v>0</v>
      </c>
      <c r="F126" s="73">
        <f t="shared" si="40"/>
        <v>0</v>
      </c>
      <c r="G126" s="73">
        <f t="shared" si="40"/>
        <v>0</v>
      </c>
      <c r="H126" s="73">
        <f t="shared" si="40"/>
        <v>0</v>
      </c>
      <c r="I126" s="73">
        <f t="shared" si="40"/>
        <v>0</v>
      </c>
      <c r="J126" s="73">
        <f t="shared" si="40"/>
        <v>0</v>
      </c>
      <c r="K126" s="73">
        <f t="shared" si="40"/>
        <v>0</v>
      </c>
      <c r="L126" s="73">
        <f t="shared" si="40"/>
        <v>0</v>
      </c>
      <c r="M126" s="73">
        <f t="shared" si="40"/>
        <v>0</v>
      </c>
      <c r="N126" s="73">
        <f t="shared" si="40"/>
        <v>0</v>
      </c>
      <c r="O126" s="73">
        <f t="shared" si="40"/>
        <v>0</v>
      </c>
      <c r="P126" s="73">
        <f t="shared" si="40"/>
        <v>0</v>
      </c>
    </row>
    <row r="127" spans="2:16" ht="15.75">
      <c r="B127" s="210" t="s">
        <v>300</v>
      </c>
      <c r="C127" s="118"/>
      <c r="D127" s="72"/>
      <c r="E127" s="73">
        <f>E76</f>
        <v>0</v>
      </c>
      <c r="F127" s="73">
        <f aca="true" t="shared" si="41" ref="F127:P127">F76</f>
        <v>0</v>
      </c>
      <c r="G127" s="73">
        <f t="shared" si="41"/>
        <v>0</v>
      </c>
      <c r="H127" s="73">
        <f t="shared" si="41"/>
        <v>0</v>
      </c>
      <c r="I127" s="73">
        <f t="shared" si="41"/>
        <v>0</v>
      </c>
      <c r="J127" s="73">
        <f t="shared" si="41"/>
        <v>0</v>
      </c>
      <c r="K127" s="73">
        <f t="shared" si="41"/>
        <v>0</v>
      </c>
      <c r="L127" s="73">
        <f t="shared" si="41"/>
        <v>0</v>
      </c>
      <c r="M127" s="73">
        <f t="shared" si="41"/>
        <v>0</v>
      </c>
      <c r="N127" s="73">
        <f t="shared" si="41"/>
        <v>0</v>
      </c>
      <c r="O127" s="73">
        <f t="shared" si="41"/>
        <v>0</v>
      </c>
      <c r="P127" s="73">
        <f t="shared" si="41"/>
        <v>0</v>
      </c>
    </row>
    <row r="128" spans="2:16" ht="15.75">
      <c r="B128" s="103" t="s">
        <v>113</v>
      </c>
      <c r="C128" s="118"/>
      <c r="D128" s="72"/>
      <c r="E128" s="73">
        <f aca="true" t="shared" si="42" ref="E128:P128">IF(E82&gt;0,E82,0)</f>
        <v>0</v>
      </c>
      <c r="F128" s="73">
        <f t="shared" si="42"/>
        <v>0</v>
      </c>
      <c r="G128" s="73">
        <f t="shared" si="42"/>
        <v>0</v>
      </c>
      <c r="H128" s="73">
        <f t="shared" si="42"/>
        <v>0</v>
      </c>
      <c r="I128" s="73">
        <f t="shared" si="42"/>
        <v>0</v>
      </c>
      <c r="J128" s="73">
        <f t="shared" si="42"/>
        <v>0</v>
      </c>
      <c r="K128" s="73">
        <f t="shared" si="42"/>
        <v>0</v>
      </c>
      <c r="L128" s="73">
        <f t="shared" si="42"/>
        <v>0</v>
      </c>
      <c r="M128" s="73">
        <f t="shared" si="42"/>
        <v>0</v>
      </c>
      <c r="N128" s="73">
        <f t="shared" si="42"/>
        <v>0</v>
      </c>
      <c r="O128" s="73">
        <f t="shared" si="42"/>
        <v>0</v>
      </c>
      <c r="P128" s="73">
        <f t="shared" si="42"/>
        <v>0</v>
      </c>
    </row>
    <row r="129" spans="2:16" ht="15.75">
      <c r="B129" s="103" t="s">
        <v>114</v>
      </c>
      <c r="C129" s="118"/>
      <c r="D129" s="72"/>
      <c r="E129" s="73">
        <f>(E72+E73+E74)/3</f>
        <v>0</v>
      </c>
      <c r="F129" s="73">
        <f>(F72+F73+F74)/3</f>
        <v>0</v>
      </c>
      <c r="G129" s="73">
        <f aca="true" t="shared" si="43" ref="G129:P129">(G72+G73+G74)/3</f>
        <v>0</v>
      </c>
      <c r="H129" s="73">
        <f t="shared" si="43"/>
        <v>0</v>
      </c>
      <c r="I129" s="73">
        <f t="shared" si="43"/>
        <v>0</v>
      </c>
      <c r="J129" s="73">
        <f t="shared" si="43"/>
        <v>0</v>
      </c>
      <c r="K129" s="73">
        <f t="shared" si="43"/>
        <v>0</v>
      </c>
      <c r="L129" s="73">
        <f t="shared" si="43"/>
        <v>0</v>
      </c>
      <c r="M129" s="73">
        <f t="shared" si="43"/>
        <v>0</v>
      </c>
      <c r="N129" s="73">
        <f t="shared" si="43"/>
        <v>0</v>
      </c>
      <c r="O129" s="73">
        <f t="shared" si="43"/>
        <v>0</v>
      </c>
      <c r="P129" s="73">
        <f t="shared" si="43"/>
        <v>0</v>
      </c>
    </row>
    <row r="130" spans="2:16" ht="15.75">
      <c r="B130" s="210" t="s">
        <v>279</v>
      </c>
      <c r="C130" s="118"/>
      <c r="D130" s="72"/>
      <c r="E130" s="74"/>
      <c r="F130" s="74"/>
      <c r="G130" s="74"/>
      <c r="H130" s="124"/>
      <c r="I130" s="124"/>
      <c r="J130" s="124"/>
      <c r="K130" s="200"/>
      <c r="L130" s="73"/>
      <c r="M130" s="73"/>
      <c r="N130" s="73"/>
      <c r="O130" s="73"/>
      <c r="P130" s="73"/>
    </row>
    <row r="131" spans="2:16" ht="15.75">
      <c r="B131" s="210" t="s">
        <v>278</v>
      </c>
      <c r="C131" s="118"/>
      <c r="D131" s="72"/>
      <c r="E131" s="74"/>
      <c r="F131" s="74"/>
      <c r="G131" s="74"/>
      <c r="H131" s="74"/>
      <c r="I131" s="74"/>
      <c r="J131" s="74"/>
      <c r="K131" s="73"/>
      <c r="L131" s="73"/>
      <c r="M131" s="73"/>
      <c r="N131" s="73"/>
      <c r="O131" s="73"/>
      <c r="P131" s="73">
        <v>0</v>
      </c>
    </row>
    <row r="132" spans="2:16" ht="15.75">
      <c r="B132" s="103" t="s">
        <v>115</v>
      </c>
      <c r="C132" s="118"/>
      <c r="D132" s="72"/>
      <c r="E132" s="111">
        <f>E187</f>
        <v>0</v>
      </c>
      <c r="F132" s="111">
        <f aca="true" t="shared" si="44" ref="F132:P132">F187</f>
        <v>0</v>
      </c>
      <c r="G132" s="111">
        <f t="shared" si="44"/>
        <v>0</v>
      </c>
      <c r="H132" s="111">
        <f t="shared" si="44"/>
        <v>0</v>
      </c>
      <c r="I132" s="111">
        <f t="shared" si="44"/>
        <v>0</v>
      </c>
      <c r="J132" s="111">
        <f t="shared" si="44"/>
        <v>0</v>
      </c>
      <c r="K132" s="111">
        <f t="shared" si="44"/>
        <v>0</v>
      </c>
      <c r="L132" s="111">
        <f t="shared" si="44"/>
        <v>0</v>
      </c>
      <c r="M132" s="111">
        <f t="shared" si="44"/>
        <v>0</v>
      </c>
      <c r="N132" s="111">
        <f t="shared" si="44"/>
        <v>0</v>
      </c>
      <c r="O132" s="111">
        <f t="shared" si="44"/>
        <v>0</v>
      </c>
      <c r="P132" s="111">
        <f t="shared" si="44"/>
        <v>0</v>
      </c>
    </row>
    <row r="133" spans="2:16" ht="15.75">
      <c r="B133" s="103"/>
      <c r="C133" s="118"/>
      <c r="D133" s="72"/>
      <c r="E133" s="74"/>
      <c r="F133" s="74"/>
      <c r="G133" s="74"/>
      <c r="H133" s="74"/>
      <c r="I133" s="74"/>
      <c r="J133" s="74"/>
      <c r="K133" s="73"/>
      <c r="L133" s="73"/>
      <c r="M133" s="73"/>
      <c r="N133" s="73"/>
      <c r="O133" s="73"/>
      <c r="P133" s="73"/>
    </row>
    <row r="134" spans="2:16" ht="15.75">
      <c r="B134" s="97" t="s">
        <v>116</v>
      </c>
      <c r="C134" s="120"/>
      <c r="D134" s="77"/>
      <c r="E134" s="104">
        <f aca="true" t="shared" si="45" ref="E134:P134">SUM(E121:E132)</f>
        <v>0</v>
      </c>
      <c r="F134" s="104">
        <f t="shared" si="45"/>
        <v>0</v>
      </c>
      <c r="G134" s="104">
        <f t="shared" si="45"/>
        <v>0</v>
      </c>
      <c r="H134" s="104">
        <f t="shared" si="45"/>
        <v>0</v>
      </c>
      <c r="I134" s="104">
        <f t="shared" si="45"/>
        <v>0</v>
      </c>
      <c r="J134" s="104">
        <f t="shared" si="45"/>
        <v>0</v>
      </c>
      <c r="K134" s="104">
        <f t="shared" si="45"/>
        <v>0</v>
      </c>
      <c r="L134" s="104">
        <f t="shared" si="45"/>
        <v>-250</v>
      </c>
      <c r="M134" s="104">
        <f t="shared" si="45"/>
        <v>-250</v>
      </c>
      <c r="N134" s="104">
        <f t="shared" si="45"/>
        <v>-250</v>
      </c>
      <c r="O134" s="104">
        <f t="shared" si="45"/>
        <v>-250</v>
      </c>
      <c r="P134" s="104">
        <f t="shared" si="45"/>
        <v>-250</v>
      </c>
    </row>
    <row r="135" spans="2:16" ht="15.75">
      <c r="B135" s="103"/>
      <c r="C135" s="118"/>
      <c r="D135" s="72"/>
      <c r="E135" s="74"/>
      <c r="F135" s="74"/>
      <c r="G135" s="74"/>
      <c r="H135" s="74"/>
      <c r="I135" s="74"/>
      <c r="J135" s="74"/>
      <c r="K135" s="73"/>
      <c r="L135" s="73"/>
      <c r="M135" s="73"/>
      <c r="N135" s="73"/>
      <c r="O135" s="73"/>
      <c r="P135" s="73"/>
    </row>
    <row r="136" spans="2:16" ht="15.75">
      <c r="B136" s="101" t="s">
        <v>117</v>
      </c>
      <c r="C136" s="118"/>
      <c r="D136" s="72"/>
      <c r="E136" s="74"/>
      <c r="F136" s="74"/>
      <c r="G136" s="74"/>
      <c r="H136" s="74"/>
      <c r="I136" s="74"/>
      <c r="J136" s="74"/>
      <c r="K136" s="73"/>
      <c r="L136" s="73"/>
      <c r="M136" s="73"/>
      <c r="N136" s="73"/>
      <c r="O136" s="73"/>
      <c r="P136" s="73"/>
    </row>
    <row r="137" spans="2:16" ht="15.75">
      <c r="B137" s="103" t="s">
        <v>118</v>
      </c>
      <c r="C137" s="118"/>
      <c r="D137" s="72"/>
      <c r="E137" s="73">
        <f>'P&amp;L1'!P129</f>
        <v>0</v>
      </c>
      <c r="F137" s="73">
        <f aca="true" t="shared" si="46" ref="F137:P137">E129</f>
        <v>0</v>
      </c>
      <c r="G137" s="73">
        <f t="shared" si="46"/>
        <v>0</v>
      </c>
      <c r="H137" s="73">
        <f t="shared" si="46"/>
        <v>0</v>
      </c>
      <c r="I137" s="73">
        <f t="shared" si="46"/>
        <v>0</v>
      </c>
      <c r="J137" s="73">
        <f t="shared" si="46"/>
        <v>0</v>
      </c>
      <c r="K137" s="73">
        <f t="shared" si="46"/>
        <v>0</v>
      </c>
      <c r="L137" s="73">
        <f t="shared" si="46"/>
        <v>0</v>
      </c>
      <c r="M137" s="73">
        <f t="shared" si="46"/>
        <v>0</v>
      </c>
      <c r="N137" s="73">
        <f t="shared" si="46"/>
        <v>0</v>
      </c>
      <c r="O137" s="73">
        <f t="shared" si="46"/>
        <v>0</v>
      </c>
      <c r="P137" s="73">
        <f t="shared" si="46"/>
        <v>0</v>
      </c>
    </row>
    <row r="138" spans="2:16" ht="15.75">
      <c r="B138" s="210" t="s">
        <v>311</v>
      </c>
      <c r="C138" s="118"/>
      <c r="D138" s="72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2:16" ht="15.75">
      <c r="B139" s="103" t="s">
        <v>119</v>
      </c>
      <c r="C139" s="118"/>
      <c r="D139" s="72"/>
      <c r="E139" s="73">
        <f aca="true" t="shared" si="47" ref="E139:P139">IF(E82&lt;0,-E82,0)</f>
        <v>0</v>
      </c>
      <c r="F139" s="73">
        <f t="shared" si="47"/>
        <v>0</v>
      </c>
      <c r="G139" s="73">
        <f t="shared" si="47"/>
        <v>0</v>
      </c>
      <c r="H139" s="73">
        <f t="shared" si="47"/>
        <v>0</v>
      </c>
      <c r="I139" s="73">
        <f t="shared" si="47"/>
        <v>0</v>
      </c>
      <c r="J139" s="73">
        <f t="shared" si="47"/>
        <v>0</v>
      </c>
      <c r="K139" s="73">
        <f t="shared" si="47"/>
        <v>0</v>
      </c>
      <c r="L139" s="73">
        <f t="shared" si="47"/>
        <v>0</v>
      </c>
      <c r="M139" s="73">
        <f t="shared" si="47"/>
        <v>0</v>
      </c>
      <c r="N139" s="73">
        <f t="shared" si="47"/>
        <v>0</v>
      </c>
      <c r="O139" s="73">
        <f t="shared" si="47"/>
        <v>0</v>
      </c>
      <c r="P139" s="73">
        <f t="shared" si="47"/>
        <v>0</v>
      </c>
    </row>
    <row r="140" spans="2:16" ht="15.75">
      <c r="B140" s="210" t="s">
        <v>303</v>
      </c>
      <c r="C140" s="118"/>
      <c r="D140" s="72"/>
      <c r="E140" s="73"/>
      <c r="F140" s="73"/>
      <c r="G140" s="73"/>
      <c r="H140" s="73"/>
      <c r="I140" s="73"/>
      <c r="J140" s="73"/>
      <c r="K140" s="73">
        <v>250</v>
      </c>
      <c r="L140" s="73"/>
      <c r="M140" s="73"/>
      <c r="N140" s="73"/>
      <c r="O140" s="73"/>
      <c r="P140" s="73"/>
    </row>
    <row r="141" spans="2:16" ht="15.75">
      <c r="B141" s="210" t="s">
        <v>273</v>
      </c>
      <c r="C141" s="118"/>
      <c r="D141" s="72"/>
      <c r="E141" s="121"/>
      <c r="F141" s="74"/>
      <c r="G141" s="74"/>
      <c r="H141" s="74"/>
      <c r="I141" s="74"/>
      <c r="J141" s="74"/>
      <c r="K141" s="73"/>
      <c r="L141" s="73"/>
      <c r="M141" s="73"/>
      <c r="N141" s="73"/>
      <c r="O141" s="73"/>
      <c r="P141" s="73"/>
    </row>
    <row r="142" spans="2:16" ht="15.75">
      <c r="B142" s="103" t="s">
        <v>120</v>
      </c>
      <c r="C142" s="118"/>
      <c r="D142" s="72"/>
      <c r="E142" s="111">
        <f>E188</f>
        <v>0</v>
      </c>
      <c r="F142" s="111">
        <f aca="true" t="shared" si="48" ref="F142:P142">F188</f>
        <v>0</v>
      </c>
      <c r="G142" s="111">
        <f t="shared" si="48"/>
        <v>0</v>
      </c>
      <c r="H142" s="111">
        <f t="shared" si="48"/>
        <v>0</v>
      </c>
      <c r="I142" s="111">
        <f t="shared" si="48"/>
        <v>0</v>
      </c>
      <c r="J142" s="111">
        <f t="shared" si="48"/>
        <v>0</v>
      </c>
      <c r="K142" s="111">
        <f t="shared" si="48"/>
        <v>0</v>
      </c>
      <c r="L142" s="111">
        <f t="shared" si="48"/>
        <v>0</v>
      </c>
      <c r="M142" s="111">
        <f t="shared" si="48"/>
        <v>0</v>
      </c>
      <c r="N142" s="111">
        <f t="shared" si="48"/>
        <v>0</v>
      </c>
      <c r="O142" s="111">
        <f t="shared" si="48"/>
        <v>0</v>
      </c>
      <c r="P142" s="111">
        <f t="shared" si="48"/>
        <v>0</v>
      </c>
    </row>
    <row r="143" spans="2:16" ht="15.75">
      <c r="B143" s="210" t="s">
        <v>301</v>
      </c>
      <c r="C143" s="118"/>
      <c r="D143" s="72"/>
      <c r="E143" s="74"/>
      <c r="F143" s="74"/>
      <c r="G143" s="73"/>
      <c r="H143" s="73"/>
      <c r="I143" s="73"/>
      <c r="J143" s="73">
        <f>SUM(E127:J127)</f>
        <v>0</v>
      </c>
      <c r="K143" s="73"/>
      <c r="L143" s="73"/>
      <c r="M143" s="73"/>
      <c r="N143" s="73"/>
      <c r="O143" s="73"/>
      <c r="P143" s="73">
        <f>SUM(K127:P127)</f>
        <v>0</v>
      </c>
    </row>
    <row r="144" spans="2:16" ht="15.75">
      <c r="B144" s="97" t="s">
        <v>121</v>
      </c>
      <c r="C144" s="120"/>
      <c r="D144" s="77"/>
      <c r="E144" s="104">
        <f aca="true" t="shared" si="49" ref="E144:P144">SUM(E137:E143)</f>
        <v>0</v>
      </c>
      <c r="F144" s="104">
        <f t="shared" si="49"/>
        <v>0</v>
      </c>
      <c r="G144" s="104">
        <f t="shared" si="49"/>
        <v>0</v>
      </c>
      <c r="H144" s="104">
        <f t="shared" si="49"/>
        <v>0</v>
      </c>
      <c r="I144" s="104">
        <f t="shared" si="49"/>
        <v>0</v>
      </c>
      <c r="J144" s="104">
        <f t="shared" si="49"/>
        <v>0</v>
      </c>
      <c r="K144" s="104">
        <f t="shared" si="49"/>
        <v>250</v>
      </c>
      <c r="L144" s="104">
        <f t="shared" si="49"/>
        <v>0</v>
      </c>
      <c r="M144" s="104">
        <f t="shared" si="49"/>
        <v>0</v>
      </c>
      <c r="N144" s="104">
        <f t="shared" si="49"/>
        <v>0</v>
      </c>
      <c r="O144" s="104">
        <f t="shared" si="49"/>
        <v>0</v>
      </c>
      <c r="P144" s="104">
        <f t="shared" si="49"/>
        <v>0</v>
      </c>
    </row>
    <row r="145" spans="2:16" ht="15.75">
      <c r="B145" s="97" t="s">
        <v>122</v>
      </c>
      <c r="C145" s="120"/>
      <c r="D145" s="77"/>
      <c r="E145" s="104">
        <f aca="true" t="shared" si="50" ref="E145:P145">E134-E144</f>
        <v>0</v>
      </c>
      <c r="F145" s="104">
        <f t="shared" si="50"/>
        <v>0</v>
      </c>
      <c r="G145" s="104">
        <f t="shared" si="50"/>
        <v>0</v>
      </c>
      <c r="H145" s="104">
        <f t="shared" si="50"/>
        <v>0</v>
      </c>
      <c r="I145" s="104">
        <f t="shared" si="50"/>
        <v>0</v>
      </c>
      <c r="J145" s="104">
        <f t="shared" si="50"/>
        <v>0</v>
      </c>
      <c r="K145" s="104">
        <f t="shared" si="50"/>
        <v>-250</v>
      </c>
      <c r="L145" s="104">
        <f t="shared" si="50"/>
        <v>-250</v>
      </c>
      <c r="M145" s="104">
        <f t="shared" si="50"/>
        <v>-250</v>
      </c>
      <c r="N145" s="104">
        <f t="shared" si="50"/>
        <v>-250</v>
      </c>
      <c r="O145" s="104">
        <f t="shared" si="50"/>
        <v>-250</v>
      </c>
      <c r="P145" s="104">
        <f t="shared" si="50"/>
        <v>-250</v>
      </c>
    </row>
    <row r="146" spans="6:10" ht="15.75">
      <c r="F146" s="106"/>
      <c r="G146" s="106"/>
      <c r="H146" s="106"/>
      <c r="I146" s="106"/>
      <c r="J146" s="106"/>
    </row>
    <row r="147" spans="2:16" ht="15.75">
      <c r="B147" s="304" t="s">
        <v>304</v>
      </c>
      <c r="D147" s="305"/>
      <c r="E147" s="212">
        <f>SUMPRODUCT(E30:E32,$D$77:$D$79)/100</f>
        <v>0</v>
      </c>
      <c r="F147" s="212">
        <f aca="true" t="shared" si="51" ref="F147:P147">SUMPRODUCT(F30:F32,$D$77:$D$79)/100</f>
        <v>0</v>
      </c>
      <c r="G147" s="212">
        <f t="shared" si="51"/>
        <v>0</v>
      </c>
      <c r="H147" s="212">
        <f t="shared" si="51"/>
        <v>0</v>
      </c>
      <c r="I147" s="212">
        <f t="shared" si="51"/>
        <v>0</v>
      </c>
      <c r="J147" s="212">
        <f t="shared" si="51"/>
        <v>0</v>
      </c>
      <c r="K147" s="212">
        <f t="shared" si="51"/>
        <v>0</v>
      </c>
      <c r="L147" s="212">
        <f t="shared" si="51"/>
        <v>0</v>
      </c>
      <c r="M147" s="212">
        <f t="shared" si="51"/>
        <v>0</v>
      </c>
      <c r="N147" s="212">
        <f t="shared" si="51"/>
        <v>0</v>
      </c>
      <c r="O147" s="212">
        <f t="shared" si="51"/>
        <v>0</v>
      </c>
      <c r="P147" s="212">
        <f t="shared" si="51"/>
        <v>0</v>
      </c>
    </row>
    <row r="148" spans="2:16" ht="15.75">
      <c r="B148" s="304" t="s">
        <v>305</v>
      </c>
      <c r="D148" s="305"/>
      <c r="E148" s="212">
        <f>E191</f>
        <v>0</v>
      </c>
      <c r="F148" s="212">
        <f aca="true" t="shared" si="52" ref="F148:P148">F191</f>
        <v>0</v>
      </c>
      <c r="G148" s="212">
        <f t="shared" si="52"/>
        <v>0</v>
      </c>
      <c r="H148" s="212">
        <f t="shared" si="52"/>
        <v>0</v>
      </c>
      <c r="I148" s="212">
        <f t="shared" si="52"/>
        <v>0</v>
      </c>
      <c r="J148" s="212">
        <f t="shared" si="52"/>
        <v>0</v>
      </c>
      <c r="K148" s="212">
        <f t="shared" si="52"/>
        <v>0</v>
      </c>
      <c r="L148" s="212">
        <f t="shared" si="52"/>
        <v>0</v>
      </c>
      <c r="M148" s="212">
        <f t="shared" si="52"/>
        <v>0</v>
      </c>
      <c r="N148" s="212">
        <f t="shared" si="52"/>
        <v>0</v>
      </c>
      <c r="O148" s="212">
        <f t="shared" si="52"/>
        <v>0</v>
      </c>
      <c r="P148" s="212">
        <f t="shared" si="52"/>
        <v>0</v>
      </c>
    </row>
    <row r="149" spans="2:16" ht="15.75">
      <c r="B149" s="304" t="s">
        <v>307</v>
      </c>
      <c r="E149" s="212">
        <f>E147*80%</f>
        <v>0</v>
      </c>
      <c r="F149" s="212">
        <f aca="true" t="shared" si="53" ref="F149:P149">F147*80%</f>
        <v>0</v>
      </c>
      <c r="G149" s="212">
        <f t="shared" si="53"/>
        <v>0</v>
      </c>
      <c r="H149" s="212">
        <f t="shared" si="53"/>
        <v>0</v>
      </c>
      <c r="I149" s="212">
        <f t="shared" si="53"/>
        <v>0</v>
      </c>
      <c r="J149" s="212">
        <f t="shared" si="53"/>
        <v>0</v>
      </c>
      <c r="K149" s="212">
        <f t="shared" si="53"/>
        <v>0</v>
      </c>
      <c r="L149" s="212">
        <f t="shared" si="53"/>
        <v>0</v>
      </c>
      <c r="M149" s="212">
        <f t="shared" si="53"/>
        <v>0</v>
      </c>
      <c r="N149" s="212">
        <f t="shared" si="53"/>
        <v>0</v>
      </c>
      <c r="O149" s="212">
        <f t="shared" si="53"/>
        <v>0</v>
      </c>
      <c r="P149" s="212">
        <f t="shared" si="53"/>
        <v>0</v>
      </c>
    </row>
    <row r="151" spans="5:16" ht="15.75">
      <c r="E151" s="306">
        <f>E149-E148</f>
        <v>0</v>
      </c>
      <c r="F151" s="306">
        <f aca="true" t="shared" si="54" ref="F151:P151">F149-F148</f>
        <v>0</v>
      </c>
      <c r="G151" s="306">
        <f t="shared" si="54"/>
        <v>0</v>
      </c>
      <c r="H151" s="306">
        <f t="shared" si="54"/>
        <v>0</v>
      </c>
      <c r="I151" s="306">
        <f t="shared" si="54"/>
        <v>0</v>
      </c>
      <c r="J151" s="306">
        <f t="shared" si="54"/>
        <v>0</v>
      </c>
      <c r="K151" s="306">
        <f t="shared" si="54"/>
        <v>0</v>
      </c>
      <c r="L151" s="306">
        <f t="shared" si="54"/>
        <v>0</v>
      </c>
      <c r="M151" s="306">
        <f t="shared" si="54"/>
        <v>0</v>
      </c>
      <c r="N151" s="306">
        <f t="shared" si="54"/>
        <v>0</v>
      </c>
      <c r="O151" s="306">
        <f t="shared" si="54"/>
        <v>0</v>
      </c>
      <c r="P151" s="306">
        <f t="shared" si="54"/>
        <v>0</v>
      </c>
    </row>
    <row r="154" spans="4:16" ht="15.75">
      <c r="D154" s="259" t="s">
        <v>529</v>
      </c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</row>
    <row r="155" spans="4:16" ht="15.75">
      <c r="D155" s="585" t="s">
        <v>73</v>
      </c>
      <c r="E155" s="585"/>
      <c r="F155" s="585"/>
      <c r="G155" s="585"/>
      <c r="H155" s="585"/>
      <c r="I155" s="585"/>
      <c r="J155" s="585"/>
      <c r="K155" s="585"/>
      <c r="L155" s="585"/>
      <c r="M155" s="497"/>
      <c r="N155" s="497"/>
      <c r="O155" s="259"/>
      <c r="P155" s="259"/>
    </row>
    <row r="156" spans="4:16" ht="15.75">
      <c r="D156" s="245"/>
      <c r="E156" s="245"/>
      <c r="F156" s="245"/>
      <c r="G156" s="245"/>
      <c r="H156" s="245"/>
      <c r="I156" s="245"/>
      <c r="J156" s="245"/>
      <c r="K156" s="245"/>
      <c r="L156" s="245"/>
      <c r="M156" s="497"/>
      <c r="N156" s="497"/>
      <c r="O156" s="259"/>
      <c r="P156" s="259"/>
    </row>
    <row r="157" spans="4:16" ht="31.5">
      <c r="D157" s="260" t="s">
        <v>74</v>
      </c>
      <c r="E157" s="260" t="s">
        <v>75</v>
      </c>
      <c r="F157" s="260" t="s">
        <v>45</v>
      </c>
      <c r="G157" s="260" t="s">
        <v>276</v>
      </c>
      <c r="H157" s="260" t="s">
        <v>277</v>
      </c>
      <c r="I157" s="260" t="s">
        <v>76</v>
      </c>
      <c r="J157" s="260" t="s">
        <v>77</v>
      </c>
      <c r="K157" s="260" t="s">
        <v>3</v>
      </c>
      <c r="L157" s="260" t="s">
        <v>78</v>
      </c>
      <c r="M157" s="497"/>
      <c r="N157" s="497"/>
      <c r="O157" s="259"/>
      <c r="P157" s="259"/>
    </row>
    <row r="158" spans="4:16" ht="15.75">
      <c r="D158" s="266">
        <v>43922</v>
      </c>
      <c r="E158" s="266">
        <v>43922</v>
      </c>
      <c r="F158" s="267">
        <f aca="true" t="shared" si="55" ref="F158:F182">E158-D158</f>
        <v>0</v>
      </c>
      <c r="G158" s="263"/>
      <c r="H158" s="263"/>
      <c r="I158" s="267">
        <f>'P&amp;L1'!I182</f>
        <v>0</v>
      </c>
      <c r="J158" s="264"/>
      <c r="K158" s="265"/>
      <c r="L158" s="245"/>
      <c r="M158" s="497"/>
      <c r="N158" s="497"/>
      <c r="O158" s="259"/>
      <c r="P158" s="259"/>
    </row>
    <row r="159" spans="4:16" ht="15.75">
      <c r="D159" s="266">
        <f>E158</f>
        <v>43922</v>
      </c>
      <c r="E159" s="266">
        <v>43937</v>
      </c>
      <c r="F159" s="267">
        <f t="shared" si="55"/>
        <v>15</v>
      </c>
      <c r="G159" s="268"/>
      <c r="H159" s="268"/>
      <c r="I159" s="267">
        <f aca="true" t="shared" si="56" ref="I159:I182">+I158+G159-H159</f>
        <v>0</v>
      </c>
      <c r="J159" s="269">
        <v>0.075</v>
      </c>
      <c r="K159" s="270">
        <f aca="true" t="shared" si="57" ref="K159:K182">(I159*F159*J159)/365</f>
        <v>0</v>
      </c>
      <c r="L159" s="271"/>
      <c r="M159" s="497"/>
      <c r="N159" s="497"/>
      <c r="O159" s="259"/>
      <c r="P159" s="259"/>
    </row>
    <row r="160" spans="4:16" ht="15.75">
      <c r="D160" s="266">
        <f>+E159</f>
        <v>43937</v>
      </c>
      <c r="E160" s="266">
        <v>43952</v>
      </c>
      <c r="F160" s="267">
        <f t="shared" si="55"/>
        <v>15</v>
      </c>
      <c r="G160" s="268"/>
      <c r="H160" s="268"/>
      <c r="I160" s="267">
        <f t="shared" si="56"/>
        <v>0</v>
      </c>
      <c r="J160" s="269">
        <v>0.075</v>
      </c>
      <c r="K160" s="270">
        <f t="shared" si="57"/>
        <v>0</v>
      </c>
      <c r="L160" s="271">
        <f>K160+K159</f>
        <v>0</v>
      </c>
      <c r="M160" s="497"/>
      <c r="N160" s="497"/>
      <c r="O160" s="259"/>
      <c r="P160" s="259"/>
    </row>
    <row r="161" spans="4:16" ht="15.75">
      <c r="D161" s="266">
        <f>+E160</f>
        <v>43952</v>
      </c>
      <c r="E161" s="266">
        <v>43967</v>
      </c>
      <c r="F161" s="267">
        <f t="shared" si="55"/>
        <v>15</v>
      </c>
      <c r="G161" s="268"/>
      <c r="H161" s="268"/>
      <c r="I161" s="267">
        <f t="shared" si="56"/>
        <v>0</v>
      </c>
      <c r="J161" s="269">
        <v>0.075</v>
      </c>
      <c r="K161" s="270">
        <f t="shared" si="57"/>
        <v>0</v>
      </c>
      <c r="L161" s="271"/>
      <c r="M161" s="497"/>
      <c r="N161" s="497"/>
      <c r="O161" s="259"/>
      <c r="P161" s="259"/>
    </row>
    <row r="162" spans="4:16" ht="15.75">
      <c r="D162" s="266">
        <f>E161</f>
        <v>43967</v>
      </c>
      <c r="E162" s="266">
        <v>43983</v>
      </c>
      <c r="F162" s="267">
        <f t="shared" si="55"/>
        <v>16</v>
      </c>
      <c r="G162" s="268"/>
      <c r="H162" s="268"/>
      <c r="I162" s="267">
        <f t="shared" si="56"/>
        <v>0</v>
      </c>
      <c r="J162" s="269">
        <v>0.075</v>
      </c>
      <c r="K162" s="270">
        <f t="shared" si="57"/>
        <v>0</v>
      </c>
      <c r="L162" s="271">
        <f>K162+K161</f>
        <v>0</v>
      </c>
      <c r="M162" s="497"/>
      <c r="N162" s="497"/>
      <c r="O162" s="259"/>
      <c r="P162" s="259"/>
    </row>
    <row r="163" spans="4:16" ht="15.75">
      <c r="D163" s="266">
        <f>E162</f>
        <v>43983</v>
      </c>
      <c r="E163" s="266">
        <v>43998</v>
      </c>
      <c r="F163" s="267">
        <f t="shared" si="55"/>
        <v>15</v>
      </c>
      <c r="G163" s="268"/>
      <c r="H163" s="268"/>
      <c r="I163" s="267">
        <f t="shared" si="56"/>
        <v>0</v>
      </c>
      <c r="J163" s="269">
        <v>0.075</v>
      </c>
      <c r="K163" s="270">
        <f t="shared" si="57"/>
        <v>0</v>
      </c>
      <c r="L163" s="271"/>
      <c r="M163" s="497"/>
      <c r="N163" s="497"/>
      <c r="O163" s="259"/>
      <c r="P163" s="259"/>
    </row>
    <row r="164" spans="4:16" ht="15.75">
      <c r="D164" s="266">
        <f>E163</f>
        <v>43998</v>
      </c>
      <c r="E164" s="266">
        <v>44013</v>
      </c>
      <c r="F164" s="267">
        <f t="shared" si="55"/>
        <v>15</v>
      </c>
      <c r="G164" s="268"/>
      <c r="H164" s="268"/>
      <c r="I164" s="267">
        <f t="shared" si="56"/>
        <v>0</v>
      </c>
      <c r="J164" s="269">
        <v>0.075</v>
      </c>
      <c r="K164" s="270">
        <f t="shared" si="57"/>
        <v>0</v>
      </c>
      <c r="L164" s="271">
        <f>K164+K163</f>
        <v>0</v>
      </c>
      <c r="M164" s="497"/>
      <c r="N164" s="497"/>
      <c r="O164" s="259"/>
      <c r="P164" s="259"/>
    </row>
    <row r="165" spans="4:16" ht="15.75">
      <c r="D165" s="266">
        <f aca="true" t="shared" si="58" ref="D165:D182">E164</f>
        <v>44013</v>
      </c>
      <c r="E165" s="266">
        <v>44018</v>
      </c>
      <c r="F165" s="267">
        <f t="shared" si="55"/>
        <v>5</v>
      </c>
      <c r="G165" s="268"/>
      <c r="H165" s="268"/>
      <c r="I165" s="267">
        <f t="shared" si="56"/>
        <v>0</v>
      </c>
      <c r="J165" s="269">
        <v>0.075</v>
      </c>
      <c r="K165" s="270">
        <f t="shared" si="57"/>
        <v>0</v>
      </c>
      <c r="L165" s="271"/>
      <c r="M165" s="497"/>
      <c r="N165" s="497"/>
      <c r="O165" s="259"/>
      <c r="P165" s="259"/>
    </row>
    <row r="166" spans="4:16" ht="15.75">
      <c r="D166" s="266">
        <f t="shared" si="58"/>
        <v>44018</v>
      </c>
      <c r="E166" s="266">
        <v>44044</v>
      </c>
      <c r="F166" s="267">
        <f t="shared" si="55"/>
        <v>26</v>
      </c>
      <c r="G166" s="268"/>
      <c r="H166" s="268"/>
      <c r="I166" s="267">
        <f t="shared" si="56"/>
        <v>0</v>
      </c>
      <c r="J166" s="269">
        <v>0.075</v>
      </c>
      <c r="K166" s="270">
        <f t="shared" si="57"/>
        <v>0</v>
      </c>
      <c r="L166" s="271">
        <f>K166+K165</f>
        <v>0</v>
      </c>
      <c r="M166" s="497"/>
      <c r="N166" s="497"/>
      <c r="O166" s="259"/>
      <c r="P166" s="259"/>
    </row>
    <row r="167" spans="4:16" ht="15.75">
      <c r="D167" s="266">
        <f t="shared" si="58"/>
        <v>44044</v>
      </c>
      <c r="E167" s="266">
        <v>44059</v>
      </c>
      <c r="F167" s="268">
        <f t="shared" si="55"/>
        <v>15</v>
      </c>
      <c r="G167" s="268"/>
      <c r="H167" s="268"/>
      <c r="I167" s="267">
        <f t="shared" si="56"/>
        <v>0</v>
      </c>
      <c r="J167" s="269">
        <v>0.075</v>
      </c>
      <c r="K167" s="270">
        <f t="shared" si="57"/>
        <v>0</v>
      </c>
      <c r="L167" s="271"/>
      <c r="M167" s="497"/>
      <c r="N167" s="497"/>
      <c r="O167" s="259"/>
      <c r="P167" s="259"/>
    </row>
    <row r="168" spans="4:16" ht="15.75">
      <c r="D168" s="266">
        <f t="shared" si="58"/>
        <v>44059</v>
      </c>
      <c r="E168" s="266">
        <v>44075</v>
      </c>
      <c r="F168" s="268">
        <f t="shared" si="55"/>
        <v>16</v>
      </c>
      <c r="G168" s="268"/>
      <c r="H168" s="268"/>
      <c r="I168" s="267">
        <f t="shared" si="56"/>
        <v>0</v>
      </c>
      <c r="J168" s="269">
        <v>0.075</v>
      </c>
      <c r="K168" s="270">
        <f t="shared" si="57"/>
        <v>0</v>
      </c>
      <c r="L168" s="271">
        <f>K168+K167</f>
        <v>0</v>
      </c>
      <c r="M168" s="497"/>
      <c r="N168" s="497"/>
      <c r="O168" s="259"/>
      <c r="P168" s="259"/>
    </row>
    <row r="169" spans="4:16" ht="15.75">
      <c r="D169" s="266">
        <f t="shared" si="58"/>
        <v>44075</v>
      </c>
      <c r="E169" s="266">
        <v>44090</v>
      </c>
      <c r="F169" s="268">
        <f t="shared" si="55"/>
        <v>15</v>
      </c>
      <c r="G169" s="268"/>
      <c r="H169" s="268"/>
      <c r="I169" s="267">
        <f t="shared" si="56"/>
        <v>0</v>
      </c>
      <c r="J169" s="269">
        <v>0.075</v>
      </c>
      <c r="K169" s="270">
        <f t="shared" si="57"/>
        <v>0</v>
      </c>
      <c r="L169" s="271"/>
      <c r="M169" s="497"/>
      <c r="N169" s="497"/>
      <c r="O169" s="259"/>
      <c r="P169" s="259"/>
    </row>
    <row r="170" spans="4:16" ht="15.75">
      <c r="D170" s="266">
        <f t="shared" si="58"/>
        <v>44090</v>
      </c>
      <c r="E170" s="266">
        <v>44105</v>
      </c>
      <c r="F170" s="268">
        <f t="shared" si="55"/>
        <v>15</v>
      </c>
      <c r="G170" s="268"/>
      <c r="H170" s="268"/>
      <c r="I170" s="267">
        <f t="shared" si="56"/>
        <v>0</v>
      </c>
      <c r="J170" s="269">
        <v>0.075</v>
      </c>
      <c r="K170" s="270">
        <f t="shared" si="57"/>
        <v>0</v>
      </c>
      <c r="L170" s="271">
        <f>K170+K169</f>
        <v>0</v>
      </c>
      <c r="M170" s="497"/>
      <c r="N170" s="497"/>
      <c r="O170" s="259"/>
      <c r="P170" s="259"/>
    </row>
    <row r="171" spans="4:16" ht="15.75">
      <c r="D171" s="266">
        <f t="shared" si="58"/>
        <v>44105</v>
      </c>
      <c r="E171" s="266">
        <v>44120</v>
      </c>
      <c r="F171" s="268">
        <f t="shared" si="55"/>
        <v>15</v>
      </c>
      <c r="G171" s="268"/>
      <c r="H171" s="268"/>
      <c r="I171" s="267">
        <f t="shared" si="56"/>
        <v>0</v>
      </c>
      <c r="J171" s="269">
        <v>0.075</v>
      </c>
      <c r="K171" s="270">
        <f t="shared" si="57"/>
        <v>0</v>
      </c>
      <c r="L171" s="271"/>
      <c r="M171" s="497"/>
      <c r="N171" s="497"/>
      <c r="O171" s="259"/>
      <c r="P171" s="259"/>
    </row>
    <row r="172" spans="4:16" ht="15.75">
      <c r="D172" s="266">
        <f t="shared" si="58"/>
        <v>44120</v>
      </c>
      <c r="E172" s="266">
        <v>44136</v>
      </c>
      <c r="F172" s="268">
        <f t="shared" si="55"/>
        <v>16</v>
      </c>
      <c r="G172" s="268"/>
      <c r="H172" s="268"/>
      <c r="I172" s="267">
        <f t="shared" si="56"/>
        <v>0</v>
      </c>
      <c r="J172" s="269">
        <v>0.075</v>
      </c>
      <c r="K172" s="270">
        <f t="shared" si="57"/>
        <v>0</v>
      </c>
      <c r="L172" s="271">
        <f>K172+K171</f>
        <v>0</v>
      </c>
      <c r="M172" s="497"/>
      <c r="N172" s="497"/>
      <c r="O172" s="259"/>
      <c r="P172" s="259"/>
    </row>
    <row r="173" spans="4:16" ht="15.75">
      <c r="D173" s="266">
        <f t="shared" si="58"/>
        <v>44136</v>
      </c>
      <c r="E173" s="266">
        <v>44151</v>
      </c>
      <c r="F173" s="268">
        <f t="shared" si="55"/>
        <v>15</v>
      </c>
      <c r="G173" s="268"/>
      <c r="H173" s="268"/>
      <c r="I173" s="267">
        <f t="shared" si="56"/>
        <v>0</v>
      </c>
      <c r="J173" s="269">
        <v>0.075</v>
      </c>
      <c r="K173" s="270">
        <f t="shared" si="57"/>
        <v>0</v>
      </c>
      <c r="L173" s="271"/>
      <c r="M173" s="497"/>
      <c r="N173" s="497"/>
      <c r="O173" s="259"/>
      <c r="P173" s="259"/>
    </row>
    <row r="174" spans="4:16" ht="15.75">
      <c r="D174" s="266">
        <f t="shared" si="58"/>
        <v>44151</v>
      </c>
      <c r="E174" s="266">
        <v>44166</v>
      </c>
      <c r="F174" s="268">
        <f t="shared" si="55"/>
        <v>15</v>
      </c>
      <c r="G174" s="512"/>
      <c r="H174" s="512"/>
      <c r="I174" s="267">
        <f t="shared" si="56"/>
        <v>0</v>
      </c>
      <c r="J174" s="269">
        <v>0.075</v>
      </c>
      <c r="K174" s="270">
        <f t="shared" si="57"/>
        <v>0</v>
      </c>
      <c r="L174" s="271">
        <f>K174+K173</f>
        <v>0</v>
      </c>
      <c r="M174" s="497"/>
      <c r="N174" s="497"/>
      <c r="O174" s="259"/>
      <c r="P174" s="259"/>
    </row>
    <row r="175" spans="4:16" ht="15.75">
      <c r="D175" s="266">
        <f t="shared" si="58"/>
        <v>44166</v>
      </c>
      <c r="E175" s="266">
        <v>44181</v>
      </c>
      <c r="F175" s="268">
        <f t="shared" si="55"/>
        <v>15</v>
      </c>
      <c r="G175" s="512"/>
      <c r="H175" s="512"/>
      <c r="I175" s="267">
        <f t="shared" si="56"/>
        <v>0</v>
      </c>
      <c r="J175" s="269">
        <v>0.075</v>
      </c>
      <c r="K175" s="270">
        <f t="shared" si="57"/>
        <v>0</v>
      </c>
      <c r="L175" s="271"/>
      <c r="M175" s="497"/>
      <c r="N175" s="497"/>
      <c r="O175" s="259"/>
      <c r="P175" s="259"/>
    </row>
    <row r="176" spans="4:16" ht="15.75">
      <c r="D176" s="266">
        <f t="shared" si="58"/>
        <v>44181</v>
      </c>
      <c r="E176" s="266">
        <v>44197</v>
      </c>
      <c r="F176" s="268">
        <f t="shared" si="55"/>
        <v>16</v>
      </c>
      <c r="G176" s="512"/>
      <c r="H176" s="512"/>
      <c r="I176" s="267">
        <f t="shared" si="56"/>
        <v>0</v>
      </c>
      <c r="J176" s="269">
        <v>0.075</v>
      </c>
      <c r="K176" s="270">
        <f t="shared" si="57"/>
        <v>0</v>
      </c>
      <c r="L176" s="271">
        <f>K176+K175</f>
        <v>0</v>
      </c>
      <c r="M176" s="497"/>
      <c r="N176" s="497"/>
      <c r="O176" s="259"/>
      <c r="P176" s="259"/>
    </row>
    <row r="177" spans="4:16" ht="15.75">
      <c r="D177" s="266">
        <f t="shared" si="58"/>
        <v>44197</v>
      </c>
      <c r="E177" s="266">
        <v>44212</v>
      </c>
      <c r="F177" s="268">
        <f t="shared" si="55"/>
        <v>15</v>
      </c>
      <c r="G177" s="512"/>
      <c r="H177" s="512"/>
      <c r="I177" s="267">
        <f t="shared" si="56"/>
        <v>0</v>
      </c>
      <c r="J177" s="269">
        <v>0.075</v>
      </c>
      <c r="K177" s="270">
        <f t="shared" si="57"/>
        <v>0</v>
      </c>
      <c r="L177" s="271"/>
      <c r="M177" s="497"/>
      <c r="N177" s="497"/>
      <c r="O177" s="259"/>
      <c r="P177" s="259"/>
    </row>
    <row r="178" spans="4:16" ht="15.75">
      <c r="D178" s="266">
        <f t="shared" si="58"/>
        <v>44212</v>
      </c>
      <c r="E178" s="266">
        <v>44228</v>
      </c>
      <c r="F178" s="268">
        <f t="shared" si="55"/>
        <v>16</v>
      </c>
      <c r="G178" s="512"/>
      <c r="H178" s="512"/>
      <c r="I178" s="267">
        <f t="shared" si="56"/>
        <v>0</v>
      </c>
      <c r="J178" s="269">
        <v>0.075</v>
      </c>
      <c r="K178" s="270">
        <f t="shared" si="57"/>
        <v>0</v>
      </c>
      <c r="L178" s="271">
        <f>K178+K177</f>
        <v>0</v>
      </c>
      <c r="M178" s="497"/>
      <c r="N178" s="497"/>
      <c r="O178" s="259"/>
      <c r="P178" s="259"/>
    </row>
    <row r="179" spans="4:16" ht="15.75">
      <c r="D179" s="266">
        <f t="shared" si="58"/>
        <v>44228</v>
      </c>
      <c r="E179" s="266">
        <v>44243</v>
      </c>
      <c r="F179" s="268">
        <f t="shared" si="55"/>
        <v>15</v>
      </c>
      <c r="G179" s="512"/>
      <c r="H179" s="512"/>
      <c r="I179" s="267">
        <f t="shared" si="56"/>
        <v>0</v>
      </c>
      <c r="J179" s="269">
        <v>0.075</v>
      </c>
      <c r="K179" s="270">
        <f t="shared" si="57"/>
        <v>0</v>
      </c>
      <c r="L179" s="271"/>
      <c r="M179" s="497"/>
      <c r="N179" s="497"/>
      <c r="O179" s="259"/>
      <c r="P179" s="259"/>
    </row>
    <row r="180" spans="4:16" ht="15.75">
      <c r="D180" s="266">
        <f t="shared" si="58"/>
        <v>44243</v>
      </c>
      <c r="E180" s="266">
        <v>44256</v>
      </c>
      <c r="F180" s="268">
        <f t="shared" si="55"/>
        <v>13</v>
      </c>
      <c r="G180" s="512"/>
      <c r="H180" s="512"/>
      <c r="I180" s="267">
        <f t="shared" si="56"/>
        <v>0</v>
      </c>
      <c r="J180" s="269">
        <v>0.075</v>
      </c>
      <c r="K180" s="270">
        <f t="shared" si="57"/>
        <v>0</v>
      </c>
      <c r="L180" s="271">
        <f>K180+K179</f>
        <v>0</v>
      </c>
      <c r="M180" s="497"/>
      <c r="N180" s="497"/>
      <c r="O180" s="259"/>
      <c r="P180" s="259"/>
    </row>
    <row r="181" spans="4:16" ht="15.75">
      <c r="D181" s="266">
        <f t="shared" si="58"/>
        <v>44256</v>
      </c>
      <c r="E181" s="266">
        <v>44271</v>
      </c>
      <c r="F181" s="268">
        <f t="shared" si="55"/>
        <v>15</v>
      </c>
      <c r="G181" s="512"/>
      <c r="H181" s="512"/>
      <c r="I181" s="267">
        <f t="shared" si="56"/>
        <v>0</v>
      </c>
      <c r="J181" s="269">
        <v>0.075</v>
      </c>
      <c r="K181" s="270">
        <f t="shared" si="57"/>
        <v>0</v>
      </c>
      <c r="L181" s="271"/>
      <c r="M181" s="497"/>
      <c r="N181" s="497"/>
      <c r="O181" s="259"/>
      <c r="P181" s="259"/>
    </row>
    <row r="182" spans="4:16" ht="15.75">
      <c r="D182" s="266">
        <f t="shared" si="58"/>
        <v>44271</v>
      </c>
      <c r="E182" s="266">
        <v>44287</v>
      </c>
      <c r="F182" s="268">
        <f t="shared" si="55"/>
        <v>16</v>
      </c>
      <c r="G182" s="512"/>
      <c r="H182" s="512"/>
      <c r="I182" s="267">
        <f t="shared" si="56"/>
        <v>0</v>
      </c>
      <c r="J182" s="269">
        <v>0.075</v>
      </c>
      <c r="K182" s="270">
        <f t="shared" si="57"/>
        <v>0</v>
      </c>
      <c r="L182" s="271">
        <f>K182+K181</f>
        <v>0</v>
      </c>
      <c r="M182" s="497"/>
      <c r="N182" s="497"/>
      <c r="O182" s="259"/>
      <c r="P182" s="259"/>
    </row>
    <row r="183" spans="4:16" ht="15.75">
      <c r="D183" s="266"/>
      <c r="E183" s="266"/>
      <c r="F183" s="268"/>
      <c r="G183" s="268"/>
      <c r="H183" s="268"/>
      <c r="I183" s="267"/>
      <c r="J183" s="269"/>
      <c r="K183" s="270"/>
      <c r="L183" s="271"/>
      <c r="M183" s="497"/>
      <c r="N183" s="497"/>
      <c r="O183" s="259"/>
      <c r="P183" s="259"/>
    </row>
    <row r="184" spans="4:16" ht="15.75">
      <c r="D184" s="5" t="s">
        <v>1</v>
      </c>
      <c r="E184" s="5"/>
      <c r="F184" s="272">
        <f>SUM(F158:F183)</f>
        <v>365</v>
      </c>
      <c r="G184" s="272">
        <f>SUM(G158:G183)</f>
        <v>0</v>
      </c>
      <c r="H184" s="272">
        <f>SUM(H158:H183)</f>
        <v>0</v>
      </c>
      <c r="I184" s="272"/>
      <c r="J184" s="272"/>
      <c r="K184" s="272">
        <f>SUM(K158:K182)</f>
        <v>0</v>
      </c>
      <c r="L184" s="245"/>
      <c r="M184" s="497"/>
      <c r="N184" s="497"/>
      <c r="O184" s="259"/>
      <c r="P184" s="259"/>
    </row>
    <row r="185" spans="4:16" ht="15.75"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</row>
    <row r="186" spans="4:16" ht="15.75">
      <c r="D186" s="357" t="s">
        <v>10</v>
      </c>
      <c r="E186" s="355" t="str">
        <f>E4</f>
        <v>Apr</v>
      </c>
      <c r="F186" s="355" t="str">
        <f aca="true" t="shared" si="59" ref="F186:P186">F4</f>
        <v>May</v>
      </c>
      <c r="G186" s="355" t="str">
        <f t="shared" si="59"/>
        <v>June</v>
      </c>
      <c r="H186" s="355" t="str">
        <f t="shared" si="59"/>
        <v>July</v>
      </c>
      <c r="I186" s="355" t="str">
        <f t="shared" si="59"/>
        <v>Aug</v>
      </c>
      <c r="J186" s="355" t="str">
        <f t="shared" si="59"/>
        <v>Sept</v>
      </c>
      <c r="K186" s="355" t="str">
        <f t="shared" si="59"/>
        <v>Oct</v>
      </c>
      <c r="L186" s="355" t="str">
        <f t="shared" si="59"/>
        <v>Nov</v>
      </c>
      <c r="M186" s="355" t="str">
        <f t="shared" si="59"/>
        <v>Dec</v>
      </c>
      <c r="N186" s="355" t="str">
        <f t="shared" si="59"/>
        <v>Jan</v>
      </c>
      <c r="O186" s="355" t="str">
        <f t="shared" si="59"/>
        <v>Feb</v>
      </c>
      <c r="P186" s="355" t="str">
        <f t="shared" si="59"/>
        <v>Mar</v>
      </c>
    </row>
    <row r="187" spans="4:16" ht="15.75">
      <c r="D187" s="245" t="s">
        <v>274</v>
      </c>
      <c r="E187" s="356">
        <f>G159+G160</f>
        <v>0</v>
      </c>
      <c r="F187" s="356">
        <f>G161+G162</f>
        <v>0</v>
      </c>
      <c r="G187" s="356">
        <f>G163+G164</f>
        <v>0</v>
      </c>
      <c r="H187" s="356">
        <f>G165+G166</f>
        <v>0</v>
      </c>
      <c r="I187" s="356">
        <f>G167+G168</f>
        <v>0</v>
      </c>
      <c r="J187" s="356">
        <f>G169+G170</f>
        <v>0</v>
      </c>
      <c r="K187" s="356">
        <f>G171+G172</f>
        <v>0</v>
      </c>
      <c r="L187" s="356">
        <f>G173+G174</f>
        <v>0</v>
      </c>
      <c r="M187" s="356">
        <f>G175+G176</f>
        <v>0</v>
      </c>
      <c r="N187" s="356">
        <f>G177+G178</f>
        <v>0</v>
      </c>
      <c r="O187" s="356">
        <f>G179+G180</f>
        <v>0</v>
      </c>
      <c r="P187" s="356">
        <f>G181+G182+G183</f>
        <v>0</v>
      </c>
    </row>
    <row r="188" spans="4:16" ht="15.75">
      <c r="D188" s="245" t="s">
        <v>275</v>
      </c>
      <c r="E188" s="356">
        <f>L160+H159+H160</f>
        <v>0</v>
      </c>
      <c r="F188" s="356">
        <f>L162+H161+H162</f>
        <v>0</v>
      </c>
      <c r="G188" s="356">
        <f>L164+H163+H164</f>
        <v>0</v>
      </c>
      <c r="H188" s="356">
        <f>L166+H165+H166</f>
        <v>0</v>
      </c>
      <c r="I188" s="356">
        <f>L168+H167+H168</f>
        <v>0</v>
      </c>
      <c r="J188" s="356">
        <f>L170+H169+H170</f>
        <v>0</v>
      </c>
      <c r="K188" s="356">
        <f>L172+H171+H172</f>
        <v>0</v>
      </c>
      <c r="L188" s="356">
        <f>L174+H173+H174</f>
        <v>0</v>
      </c>
      <c r="M188" s="356">
        <f>L176+H175+H176</f>
        <v>0</v>
      </c>
      <c r="N188" s="356">
        <f>L178+H177+H178</f>
        <v>0</v>
      </c>
      <c r="O188" s="356">
        <f>L180+H179+H180</f>
        <v>0</v>
      </c>
      <c r="P188" s="356">
        <f>L182+H182+H181</f>
        <v>0</v>
      </c>
    </row>
    <row r="189" spans="4:16" ht="15.75">
      <c r="D189" s="245" t="s">
        <v>354</v>
      </c>
      <c r="E189" s="356">
        <f>H159+H160</f>
        <v>0</v>
      </c>
      <c r="F189" s="356">
        <f>H161+H162</f>
        <v>0</v>
      </c>
      <c r="G189" s="356">
        <f>H163+H164</f>
        <v>0</v>
      </c>
      <c r="H189" s="356">
        <f>H165+H166</f>
        <v>0</v>
      </c>
      <c r="I189" s="356">
        <f>H167+H168</f>
        <v>0</v>
      </c>
      <c r="J189" s="356">
        <f>H169+H170</f>
        <v>0</v>
      </c>
      <c r="K189" s="356">
        <f>H171+H172</f>
        <v>0</v>
      </c>
      <c r="L189" s="356">
        <f>H173+H174</f>
        <v>0</v>
      </c>
      <c r="M189" s="356">
        <f>H175+H176</f>
        <v>0</v>
      </c>
      <c r="N189" s="356">
        <f>H177+H178</f>
        <v>0</v>
      </c>
      <c r="O189" s="356">
        <f>+H179+H180</f>
        <v>0</v>
      </c>
      <c r="P189" s="356">
        <f>H181+H182+H183</f>
        <v>0</v>
      </c>
    </row>
    <row r="190" spans="4:16" ht="15.75">
      <c r="D190" s="245" t="s">
        <v>528</v>
      </c>
      <c r="E190" s="356">
        <f>E188-E189</f>
        <v>0</v>
      </c>
      <c r="F190" s="356">
        <f aca="true" t="shared" si="60" ref="F190:P190">F188-F189</f>
        <v>0</v>
      </c>
      <c r="G190" s="356">
        <f t="shared" si="60"/>
        <v>0</v>
      </c>
      <c r="H190" s="356">
        <f t="shared" si="60"/>
        <v>0</v>
      </c>
      <c r="I190" s="356">
        <f t="shared" si="60"/>
        <v>0</v>
      </c>
      <c r="J190" s="356">
        <f t="shared" si="60"/>
        <v>0</v>
      </c>
      <c r="K190" s="356">
        <f t="shared" si="60"/>
        <v>0</v>
      </c>
      <c r="L190" s="356">
        <f t="shared" si="60"/>
        <v>0</v>
      </c>
      <c r="M190" s="356">
        <f t="shared" si="60"/>
        <v>0</v>
      </c>
      <c r="N190" s="356">
        <f t="shared" si="60"/>
        <v>0</v>
      </c>
      <c r="O190" s="356">
        <f t="shared" si="60"/>
        <v>0</v>
      </c>
      <c r="P190" s="356">
        <f t="shared" si="60"/>
        <v>0</v>
      </c>
    </row>
    <row r="191" spans="4:16" ht="15.75">
      <c r="D191" s="245" t="s">
        <v>306</v>
      </c>
      <c r="E191" s="356">
        <f>I160</f>
        <v>0</v>
      </c>
      <c r="F191" s="356">
        <f>I162</f>
        <v>0</v>
      </c>
      <c r="G191" s="356">
        <f>I164</f>
        <v>0</v>
      </c>
      <c r="H191" s="356">
        <f>I166</f>
        <v>0</v>
      </c>
      <c r="I191" s="356">
        <f>I168</f>
        <v>0</v>
      </c>
      <c r="J191" s="356">
        <f>I170</f>
        <v>0</v>
      </c>
      <c r="K191" s="356">
        <f>I172</f>
        <v>0</v>
      </c>
      <c r="L191" s="356">
        <f>I174</f>
        <v>0</v>
      </c>
      <c r="M191" s="356">
        <f>I176</f>
        <v>0</v>
      </c>
      <c r="N191" s="356">
        <f>I178</f>
        <v>0</v>
      </c>
      <c r="O191" s="356">
        <f>I180</f>
        <v>0</v>
      </c>
      <c r="P191" s="356">
        <f>I183</f>
        <v>0</v>
      </c>
    </row>
  </sheetData>
  <sheetProtection/>
  <mergeCells count="9">
    <mergeCell ref="D155:L155"/>
    <mergeCell ref="B124:C124"/>
    <mergeCell ref="B1:Q1"/>
    <mergeCell ref="B2:Q2"/>
    <mergeCell ref="B3:Q3"/>
    <mergeCell ref="B4:B5"/>
    <mergeCell ref="C4:C5"/>
    <mergeCell ref="D4:D5"/>
    <mergeCell ref="Q4:Q5"/>
  </mergeCells>
  <printOptions gridLines="1" horizontalCentered="1"/>
  <pageMargins left="0.11811023622047245" right="0.11811023622047245" top="0.5905511811023623" bottom="0.3937007874015748" header="0.5118110236220472" footer="0.5118110236220472"/>
  <pageSetup blackAndWhite="1" fitToHeight="2" fitToWidth="1" horizontalDpi="600" verticalDpi="600" orientation="landscape" paperSize="9" scale="43" r:id="rId1"/>
  <rowBreaks count="2" manualBreakCount="2">
    <brk id="33" max="16" man="1"/>
    <brk id="96" max="16" man="1"/>
  </rowBreaks>
  <ignoredErrors>
    <ignoredError sqref="F111:P1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22">
      <selection activeCell="E43" sqref="E43"/>
    </sheetView>
  </sheetViews>
  <sheetFormatPr defaultColWidth="9.140625" defaultRowHeight="12.75"/>
  <cols>
    <col min="1" max="1" width="31.140625" style="247" customWidth="1"/>
    <col min="2" max="2" width="10.7109375" style="247" customWidth="1"/>
    <col min="3" max="3" width="19.7109375" style="247" customWidth="1"/>
    <col min="4" max="4" width="22.140625" style="247" customWidth="1"/>
    <col min="5" max="5" width="19.7109375" style="247" customWidth="1"/>
    <col min="6" max="6" width="10.140625" style="247" bestFit="1" customWidth="1"/>
    <col min="7" max="9" width="9.140625" style="247" customWidth="1"/>
    <col min="10" max="10" width="15.421875" style="247" customWidth="1"/>
    <col min="11" max="12" width="9.140625" style="247" customWidth="1"/>
    <col min="13" max="13" width="10.00390625" style="247" customWidth="1"/>
    <col min="14" max="16384" width="9.140625" style="247" customWidth="1"/>
  </cols>
  <sheetData>
    <row r="1" spans="1:4" ht="15.75">
      <c r="A1" s="246" t="s">
        <v>286</v>
      </c>
      <c r="B1" s="246"/>
      <c r="C1" s="246"/>
      <c r="D1" s="246"/>
    </row>
    <row r="2" spans="1:4" ht="15.75">
      <c r="A2" s="246" t="s">
        <v>287</v>
      </c>
      <c r="B2" s="246"/>
      <c r="C2" s="246"/>
      <c r="D2" s="246"/>
    </row>
    <row r="4" spans="1:5" ht="15.75">
      <c r="A4" s="599" t="s">
        <v>297</v>
      </c>
      <c r="B4" s="599"/>
      <c r="C4" s="599"/>
      <c r="D4" s="599"/>
      <c r="E4" s="599"/>
    </row>
    <row r="5" spans="1:5" ht="30.75" customHeight="1">
      <c r="A5" s="248" t="s">
        <v>288</v>
      </c>
      <c r="B5" s="248" t="s">
        <v>4</v>
      </c>
      <c r="C5" s="249" t="s">
        <v>285</v>
      </c>
      <c r="D5" s="249" t="s">
        <v>535</v>
      </c>
      <c r="E5" s="249" t="s">
        <v>296</v>
      </c>
    </row>
    <row r="6" spans="1:10" ht="15.75">
      <c r="A6" s="248" t="str">
        <f>'P&amp;L1'!B36</f>
        <v>Full Cream</v>
      </c>
      <c r="B6" s="248" t="str">
        <f>'P&amp;L1'!C36</f>
        <v>Rs/Ltr</v>
      </c>
      <c r="C6" s="358"/>
      <c r="D6" s="359"/>
      <c r="E6" s="273">
        <f>C6-D6</f>
        <v>0</v>
      </c>
      <c r="J6" s="251"/>
    </row>
    <row r="7" spans="1:10" ht="15.75">
      <c r="A7" s="248" t="str">
        <f>'P&amp;L1'!B37</f>
        <v>Standard</v>
      </c>
      <c r="B7" s="248" t="str">
        <f>'P&amp;L1'!C37</f>
        <v>Rs/Ltr</v>
      </c>
      <c r="C7" s="358"/>
      <c r="D7" s="359"/>
      <c r="E7" s="273">
        <f aca="true" t="shared" si="0" ref="E7:E36">C7-D7</f>
        <v>0</v>
      </c>
      <c r="J7" s="251"/>
    </row>
    <row r="8" spans="1:10" ht="15.75">
      <c r="A8" s="248" t="str">
        <f>'P&amp;L1'!B38</f>
        <v>Toned</v>
      </c>
      <c r="B8" s="248" t="str">
        <f>'P&amp;L1'!C38</f>
        <v>Rs/Ltr</v>
      </c>
      <c r="C8" s="358"/>
      <c r="D8" s="359"/>
      <c r="E8" s="273">
        <f t="shared" si="0"/>
        <v>0</v>
      </c>
      <c r="J8" s="251"/>
    </row>
    <row r="9" spans="1:5" ht="15.75">
      <c r="A9" s="248" t="str">
        <f>'P&amp;L1'!B39</f>
        <v>Double toned</v>
      </c>
      <c r="B9" s="248" t="str">
        <f>'P&amp;L1'!C39</f>
        <v>Rs/Ltr</v>
      </c>
      <c r="C9" s="358"/>
      <c r="D9" s="359"/>
      <c r="E9" s="273">
        <f t="shared" si="0"/>
        <v>0</v>
      </c>
    </row>
    <row r="10" spans="1:5" ht="15.75">
      <c r="A10" s="248" t="str">
        <f>'P&amp;L1'!B40</f>
        <v>Cow Milk</v>
      </c>
      <c r="B10" s="248" t="str">
        <f>'P&amp;L1'!C40</f>
        <v>Rs/Ltr</v>
      </c>
      <c r="C10" s="358"/>
      <c r="D10" s="359"/>
      <c r="E10" s="273">
        <f t="shared" si="0"/>
        <v>0</v>
      </c>
    </row>
    <row r="11" spans="1:5" ht="15.75">
      <c r="A11" s="248" t="str">
        <f>'P&amp;L1'!B41</f>
        <v>Others 1</v>
      </c>
      <c r="B11" s="248" t="str">
        <f>'P&amp;L1'!C41</f>
        <v>Rs/Ltr</v>
      </c>
      <c r="C11" s="358"/>
      <c r="D11" s="359"/>
      <c r="E11" s="273">
        <f t="shared" si="0"/>
        <v>0</v>
      </c>
    </row>
    <row r="12" spans="1:5" ht="15.75">
      <c r="A12" s="248" t="str">
        <f>'P&amp;L1'!B42</f>
        <v>Others 2</v>
      </c>
      <c r="B12" s="248" t="str">
        <f>'P&amp;L1'!C42</f>
        <v>Rs/Ltr</v>
      </c>
      <c r="C12" s="358"/>
      <c r="D12" s="359"/>
      <c r="E12" s="273">
        <f t="shared" si="0"/>
        <v>0</v>
      </c>
    </row>
    <row r="13" spans="1:5" ht="15.75">
      <c r="A13" s="248" t="str">
        <f>'P&amp;L1'!B43</f>
        <v>Others 3</v>
      </c>
      <c r="B13" s="248" t="str">
        <f>'P&amp;L1'!C43</f>
        <v>Rs/Ltr</v>
      </c>
      <c r="C13" s="358"/>
      <c r="D13" s="359"/>
      <c r="E13" s="273">
        <f t="shared" si="0"/>
        <v>0</v>
      </c>
    </row>
    <row r="14" spans="1:5" ht="15.75">
      <c r="A14" s="248" t="str">
        <f>'P&amp;L1'!B44</f>
        <v>Bulk</v>
      </c>
      <c r="B14" s="248" t="str">
        <f>'P&amp;L1'!C44</f>
        <v>Rs/Ltr</v>
      </c>
      <c r="C14" s="358"/>
      <c r="D14" s="359"/>
      <c r="E14" s="273">
        <f t="shared" si="0"/>
        <v>0</v>
      </c>
    </row>
    <row r="15" spans="1:5" ht="15.75">
      <c r="A15" s="248" t="str">
        <f>'P&amp;L1'!B47</f>
        <v>Butter Milk</v>
      </c>
      <c r="B15" s="248" t="str">
        <f>'P&amp;L1'!C47</f>
        <v>Rs/Ltr</v>
      </c>
      <c r="C15" s="358"/>
      <c r="D15" s="359"/>
      <c r="E15" s="273">
        <f t="shared" si="0"/>
        <v>0</v>
      </c>
    </row>
    <row r="16" spans="1:5" ht="15.75">
      <c r="A16" s="248" t="str">
        <f>'P&amp;L1'!B48</f>
        <v>Lassi</v>
      </c>
      <c r="B16" s="248" t="str">
        <f>'P&amp;L1'!C48</f>
        <v>Rs/Ltr</v>
      </c>
      <c r="C16" s="358"/>
      <c r="D16" s="359"/>
      <c r="E16" s="273">
        <f t="shared" si="0"/>
        <v>0</v>
      </c>
    </row>
    <row r="17" spans="1:5" ht="15.75">
      <c r="A17" s="248" t="str">
        <f>'P&amp;L1'!B49</f>
        <v>Flavoured Milk</v>
      </c>
      <c r="B17" s="248" t="str">
        <f>'P&amp;L1'!C49</f>
        <v>Rs/Ltr</v>
      </c>
      <c r="C17" s="358"/>
      <c r="D17" s="359"/>
      <c r="E17" s="273">
        <f t="shared" si="0"/>
        <v>0</v>
      </c>
    </row>
    <row r="18" spans="1:5" ht="15.75">
      <c r="A18" s="248" t="str">
        <f>'P&amp;L1'!B50</f>
        <v>Curd/Dahi</v>
      </c>
      <c r="B18" s="248" t="str">
        <f>'P&amp;L1'!C50</f>
        <v>Rs/kg</v>
      </c>
      <c r="C18" s="358"/>
      <c r="D18" s="359"/>
      <c r="E18" s="273">
        <f t="shared" si="0"/>
        <v>0</v>
      </c>
    </row>
    <row r="19" spans="1:5" ht="15.75">
      <c r="A19" s="248" t="str">
        <f>'P&amp;L1'!B51</f>
        <v>Peda</v>
      </c>
      <c r="B19" s="248" t="str">
        <f>'P&amp;L1'!C51</f>
        <v>Rs/kg</v>
      </c>
      <c r="C19" s="358"/>
      <c r="D19" s="359"/>
      <c r="E19" s="273">
        <f t="shared" si="0"/>
        <v>0</v>
      </c>
    </row>
    <row r="20" spans="1:8" ht="15.75">
      <c r="A20" s="248" t="str">
        <f>'P&amp;L1'!B52</f>
        <v>Paneer</v>
      </c>
      <c r="B20" s="248" t="str">
        <f>'P&amp;L1'!C52</f>
        <v>Rs/kg</v>
      </c>
      <c r="C20" s="358"/>
      <c r="D20" s="359"/>
      <c r="E20" s="273">
        <f t="shared" si="0"/>
        <v>0</v>
      </c>
      <c r="H20" s="252"/>
    </row>
    <row r="21" spans="1:5" ht="15.75">
      <c r="A21" s="248" t="str">
        <f>'P&amp;L1'!B53</f>
        <v>Mysore Pak</v>
      </c>
      <c r="B21" s="248" t="str">
        <f>'P&amp;L1'!C53</f>
        <v>Rs/kg</v>
      </c>
      <c r="C21" s="358"/>
      <c r="D21" s="359"/>
      <c r="E21" s="273">
        <f t="shared" si="0"/>
        <v>0</v>
      </c>
    </row>
    <row r="22" spans="1:5" ht="15.75">
      <c r="A22" s="248" t="str">
        <f>'P&amp;L1'!B54</f>
        <v>Khoa</v>
      </c>
      <c r="B22" s="248" t="str">
        <f>'P&amp;L1'!C54</f>
        <v>Rs/kg</v>
      </c>
      <c r="C22" s="358"/>
      <c r="D22" s="359"/>
      <c r="E22" s="273">
        <f t="shared" si="0"/>
        <v>0</v>
      </c>
    </row>
    <row r="23" spans="1:5" ht="15.75">
      <c r="A23" s="248" t="str">
        <f>'P&amp;L1'!B55</f>
        <v>Cashew Burfi</v>
      </c>
      <c r="B23" s="248" t="str">
        <f>'P&amp;L1'!C55</f>
        <v>Rs/kg</v>
      </c>
      <c r="C23" s="358"/>
      <c r="D23" s="359"/>
      <c r="E23" s="273">
        <f t="shared" si="0"/>
        <v>0</v>
      </c>
    </row>
    <row r="24" spans="1:5" ht="15.75">
      <c r="A24" s="248" t="str">
        <f>'P&amp;L1'!B56</f>
        <v>Shirkand</v>
      </c>
      <c r="B24" s="248" t="str">
        <f>'P&amp;L1'!C56</f>
        <v>Rs/kg</v>
      </c>
      <c r="C24" s="358"/>
      <c r="D24" s="359"/>
      <c r="E24" s="273">
        <f t="shared" si="0"/>
        <v>0</v>
      </c>
    </row>
    <row r="25" spans="1:5" ht="15.75">
      <c r="A25" s="248" t="str">
        <f>'P&amp;L1'!B57</f>
        <v>Cheese</v>
      </c>
      <c r="B25" s="248" t="str">
        <f>'P&amp;L1'!C57</f>
        <v>Rs/kg</v>
      </c>
      <c r="C25" s="358"/>
      <c r="D25" s="359"/>
      <c r="E25" s="273">
        <f t="shared" si="0"/>
        <v>0</v>
      </c>
    </row>
    <row r="26" spans="1:5" ht="15.75">
      <c r="A26" s="248" t="str">
        <f>'P&amp;L1'!B58</f>
        <v>Ghee Retail</v>
      </c>
      <c r="B26" s="248" t="str">
        <f>'P&amp;L1'!C58</f>
        <v>Rs/kg</v>
      </c>
      <c r="C26" s="358"/>
      <c r="D26" s="359"/>
      <c r="E26" s="273">
        <f t="shared" si="0"/>
        <v>0</v>
      </c>
    </row>
    <row r="27" spans="1:5" ht="15.75">
      <c r="A27" s="248" t="str">
        <f>'P&amp;L1'!B59</f>
        <v>ice cream</v>
      </c>
      <c r="B27" s="248" t="str">
        <f>'P&amp;L1'!C59</f>
        <v>Rs/kg</v>
      </c>
      <c r="C27" s="358"/>
      <c r="D27" s="359"/>
      <c r="E27" s="273">
        <f t="shared" si="0"/>
        <v>0</v>
      </c>
    </row>
    <row r="28" spans="1:5" ht="15.75">
      <c r="A28" s="248" t="str">
        <f>'P&amp;L1'!B60</f>
        <v>Other 1</v>
      </c>
      <c r="B28" s="248" t="str">
        <f>'P&amp;L1'!C60</f>
        <v>Rs/kg</v>
      </c>
      <c r="C28" s="358"/>
      <c r="D28" s="359"/>
      <c r="E28" s="273">
        <f t="shared" si="0"/>
        <v>0</v>
      </c>
    </row>
    <row r="29" spans="1:5" ht="15.75">
      <c r="A29" s="248" t="str">
        <f>'P&amp;L1'!B61</f>
        <v>Other 2</v>
      </c>
      <c r="B29" s="248" t="str">
        <f>'P&amp;L1'!C61</f>
        <v>Rs/kg</v>
      </c>
      <c r="C29" s="358"/>
      <c r="D29" s="359"/>
      <c r="E29" s="273">
        <f t="shared" si="0"/>
        <v>0</v>
      </c>
    </row>
    <row r="30" spans="1:5" ht="15.75">
      <c r="A30" s="248" t="str">
        <f>'P&amp;L1'!B62</f>
        <v>Other 3</v>
      </c>
      <c r="B30" s="248" t="str">
        <f>'P&amp;L1'!C62</f>
        <v>Rs/kg</v>
      </c>
      <c r="C30" s="358"/>
      <c r="D30" s="359"/>
      <c r="E30" s="273">
        <f t="shared" si="0"/>
        <v>0</v>
      </c>
    </row>
    <row r="31" spans="1:5" ht="15.75">
      <c r="A31" s="248" t="str">
        <f>'P&amp;L1'!B63</f>
        <v>SMP sale retail</v>
      </c>
      <c r="B31" s="248" t="str">
        <f>'P&amp;L1'!C63</f>
        <v>Rs/kg</v>
      </c>
      <c r="C31" s="358"/>
      <c r="D31" s="359"/>
      <c r="E31" s="273">
        <f t="shared" si="0"/>
        <v>0</v>
      </c>
    </row>
    <row r="32" spans="1:5" ht="15.75">
      <c r="A32" s="248" t="str">
        <f>'P&amp;L1'!B64</f>
        <v>Butter sale retail</v>
      </c>
      <c r="B32" s="248" t="str">
        <f>'P&amp;L1'!C64</f>
        <v>Rs/kg</v>
      </c>
      <c r="C32" s="358"/>
      <c r="D32" s="359"/>
      <c r="E32" s="273">
        <f t="shared" si="0"/>
        <v>0</v>
      </c>
    </row>
    <row r="33" spans="1:5" ht="15.75">
      <c r="A33" s="248" t="str">
        <f>'P&amp;L1'!B65</f>
        <v>SMP Sale Bulk </v>
      </c>
      <c r="B33" s="248" t="str">
        <f>'P&amp;L1'!C65</f>
        <v>Rs/kg</v>
      </c>
      <c r="C33" s="358"/>
      <c r="D33" s="359"/>
      <c r="E33" s="273">
        <f t="shared" si="0"/>
        <v>0</v>
      </c>
    </row>
    <row r="34" spans="1:5" ht="15.75">
      <c r="A34" s="248" t="str">
        <f>'P&amp;L1'!B66</f>
        <v>Ghee Bulk</v>
      </c>
      <c r="B34" s="248" t="str">
        <f>'P&amp;L1'!C66</f>
        <v>Rs/kg</v>
      </c>
      <c r="C34" s="358"/>
      <c r="D34" s="359"/>
      <c r="E34" s="273">
        <f t="shared" si="0"/>
        <v>0</v>
      </c>
    </row>
    <row r="35" spans="1:5" ht="15.75">
      <c r="A35" s="248" t="str">
        <f>'P&amp;L1'!B67</f>
        <v>WB Sale Bulk</v>
      </c>
      <c r="B35" s="248" t="str">
        <f>'P&amp;L1'!C67</f>
        <v>Rs/kg</v>
      </c>
      <c r="C35" s="358"/>
      <c r="D35" s="359"/>
      <c r="E35" s="273">
        <f t="shared" si="0"/>
        <v>0</v>
      </c>
    </row>
    <row r="36" spans="1:5" ht="15.75">
      <c r="A36" s="248" t="str">
        <f>'P&amp;L1'!B68</f>
        <v>WMP Bulk sale</v>
      </c>
      <c r="B36" s="248" t="str">
        <f>'P&amp;L1'!C68</f>
        <v>Rs/kg</v>
      </c>
      <c r="C36" s="358"/>
      <c r="D36" s="359"/>
      <c r="E36" s="273">
        <f t="shared" si="0"/>
        <v>0</v>
      </c>
    </row>
    <row r="37" ht="15.75">
      <c r="J37" s="251"/>
    </row>
    <row r="38" spans="1:10" ht="15.75">
      <c r="A38" s="601" t="s">
        <v>10</v>
      </c>
      <c r="B38" s="600" t="s">
        <v>289</v>
      </c>
      <c r="C38" s="598" t="s">
        <v>290</v>
      </c>
      <c r="D38" s="598"/>
      <c r="E38" s="600" t="s">
        <v>291</v>
      </c>
      <c r="J38" s="251"/>
    </row>
    <row r="39" spans="1:14" ht="15.75">
      <c r="A39" s="601"/>
      <c r="B39" s="600"/>
      <c r="C39" s="254" t="s">
        <v>293</v>
      </c>
      <c r="D39" s="254" t="s">
        <v>294</v>
      </c>
      <c r="E39" s="600"/>
      <c r="J39" s="596" t="s">
        <v>289</v>
      </c>
      <c r="K39" s="594" t="s">
        <v>290</v>
      </c>
      <c r="L39" s="595"/>
      <c r="M39" s="596" t="s">
        <v>291</v>
      </c>
      <c r="N39" s="596" t="s">
        <v>292</v>
      </c>
    </row>
    <row r="40" spans="1:14" ht="15.75">
      <c r="A40" s="274" t="s">
        <v>13</v>
      </c>
      <c r="B40" s="248"/>
      <c r="C40" s="248"/>
      <c r="D40" s="248"/>
      <c r="E40" s="250"/>
      <c r="F40" s="251"/>
      <c r="J40" s="597"/>
      <c r="K40" s="254" t="s">
        <v>293</v>
      </c>
      <c r="L40" s="254" t="s">
        <v>294</v>
      </c>
      <c r="M40" s="597"/>
      <c r="N40" s="597"/>
    </row>
    <row r="41" spans="1:14" ht="15.75">
      <c r="A41" s="275" t="s">
        <v>234</v>
      </c>
      <c r="B41" s="359"/>
      <c r="C41" s="308">
        <f>MB1!Q9</f>
        <v>0.06</v>
      </c>
      <c r="D41" s="308">
        <f>MB1!R9</f>
        <v>0.09</v>
      </c>
      <c r="E41" s="250">
        <f>B41*C41</f>
        <v>0</v>
      </c>
      <c r="F41" s="251"/>
      <c r="J41" s="255"/>
      <c r="K41" s="598" t="s">
        <v>295</v>
      </c>
      <c r="L41" s="598"/>
      <c r="M41" s="598"/>
      <c r="N41" s="598"/>
    </row>
    <row r="42" spans="1:19" ht="15.75">
      <c r="A42" s="275" t="s">
        <v>235</v>
      </c>
      <c r="B42" s="359"/>
      <c r="C42" s="308">
        <f>MB1!Q10</f>
        <v>0.04</v>
      </c>
      <c r="D42" s="308">
        <f>MB1!R10</f>
        <v>0.085</v>
      </c>
      <c r="E42" s="250">
        <f>B42*(C42+D42)</f>
        <v>0</v>
      </c>
      <c r="F42" s="251"/>
      <c r="J42" s="256"/>
      <c r="K42" s="257">
        <v>0.042</v>
      </c>
      <c r="L42" s="257">
        <v>0.085</v>
      </c>
      <c r="M42" s="258"/>
      <c r="N42" s="258">
        <f>M42*(K42+L42)</f>
        <v>0</v>
      </c>
      <c r="R42" s="247">
        <v>25.5</v>
      </c>
      <c r="S42" s="253">
        <v>0.042</v>
      </c>
    </row>
    <row r="43" spans="1:19" ht="15.75">
      <c r="A43" s="275" t="s">
        <v>236</v>
      </c>
      <c r="B43" s="359"/>
      <c r="C43" s="308">
        <f>MB1!Q11</f>
        <v>0.05</v>
      </c>
      <c r="D43" s="308">
        <f>MB1!R11</f>
        <v>0.0875</v>
      </c>
      <c r="E43" s="250">
        <f>B43*(C43+D43)</f>
        <v>0</v>
      </c>
      <c r="S43" s="253">
        <v>0.085</v>
      </c>
    </row>
    <row r="44" spans="1:5" ht="15.75">
      <c r="A44" s="277" t="s">
        <v>15</v>
      </c>
      <c r="B44" s="359"/>
      <c r="C44" s="248"/>
      <c r="D44" s="248"/>
      <c r="E44" s="250"/>
    </row>
  </sheetData>
  <sheetProtection/>
  <mergeCells count="10">
    <mergeCell ref="K39:L39"/>
    <mergeCell ref="M39:M40"/>
    <mergeCell ref="N39:N40"/>
    <mergeCell ref="K41:N41"/>
    <mergeCell ref="A4:E4"/>
    <mergeCell ref="B38:B39"/>
    <mergeCell ref="C38:D38"/>
    <mergeCell ref="E38:E39"/>
    <mergeCell ref="A38:A39"/>
    <mergeCell ref="J39:J40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5" sqref="B5"/>
    </sheetView>
  </sheetViews>
  <sheetFormatPr defaultColWidth="9.00390625" defaultRowHeight="12.75"/>
  <cols>
    <col min="1" max="1" width="0.13671875" style="1" customWidth="1"/>
    <col min="2" max="2" width="41.28125" style="1" customWidth="1"/>
    <col min="3" max="3" width="10.7109375" style="1" customWidth="1"/>
    <col min="4" max="5" width="10.57421875" style="1" customWidth="1"/>
    <col min="6" max="6" width="12.00390625" style="1" customWidth="1"/>
    <col min="7" max="7" width="12.57421875" style="1" customWidth="1"/>
    <col min="8" max="9" width="12.00390625" style="1" customWidth="1"/>
    <col min="10" max="10" width="11.57421875" style="1" customWidth="1"/>
    <col min="11" max="11" width="11.8515625" style="1" customWidth="1"/>
    <col min="12" max="12" width="12.00390625" style="1" customWidth="1"/>
    <col min="13" max="13" width="12.28125" style="1" customWidth="1"/>
    <col min="14" max="15" width="11.57421875" style="1" customWidth="1"/>
    <col min="16" max="16" width="13.57421875" style="1" customWidth="1"/>
    <col min="17" max="16384" width="9.00390625" style="1" customWidth="1"/>
  </cols>
  <sheetData>
    <row r="1" ht="15.75">
      <c r="P1" s="2"/>
    </row>
    <row r="2" spans="2:15" ht="18.75">
      <c r="B2" s="514" t="s">
        <v>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</row>
    <row r="3" spans="2:15" ht="18.75">
      <c r="B3" s="37" t="s">
        <v>269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5" ht="18.75">
      <c r="B4" s="37" t="s">
        <v>545</v>
      </c>
      <c r="C4" s="38"/>
      <c r="D4" s="38"/>
      <c r="E4" s="38"/>
      <c r="F4" s="38"/>
      <c r="G4" s="39"/>
      <c r="H4" s="40"/>
      <c r="I4" s="38"/>
      <c r="J4" s="38"/>
      <c r="K4" s="38"/>
      <c r="L4" s="38"/>
      <c r="M4" s="38"/>
      <c r="N4" s="38"/>
      <c r="O4" s="38"/>
    </row>
    <row r="5" spans="2:16" ht="30" customHeight="1">
      <c r="B5" s="3" t="s">
        <v>10</v>
      </c>
      <c r="C5" s="3" t="s">
        <v>4</v>
      </c>
      <c r="D5" s="4" t="str">
        <f>MB1!D5</f>
        <v>Apr</v>
      </c>
      <c r="E5" s="4" t="str">
        <f>MB1!E5</f>
        <v>May</v>
      </c>
      <c r="F5" s="4" t="str">
        <f>MB1!F5</f>
        <v>June</v>
      </c>
      <c r="G5" s="4" t="str">
        <f>MB1!G5</f>
        <v>July</v>
      </c>
      <c r="H5" s="4" t="str">
        <f>MB1!H5</f>
        <v>Aug</v>
      </c>
      <c r="I5" s="4" t="str">
        <f>MB1!I5</f>
        <v>Sept</v>
      </c>
      <c r="J5" s="4" t="str">
        <f>MB1!J5</f>
        <v>Oct</v>
      </c>
      <c r="K5" s="4" t="str">
        <f>MB1!K5</f>
        <v>Nov</v>
      </c>
      <c r="L5" s="4" t="str">
        <f>MB1!L5</f>
        <v>Dec</v>
      </c>
      <c r="M5" s="4" t="str">
        <f>MB1!M5</f>
        <v>Jan</v>
      </c>
      <c r="N5" s="4" t="str">
        <f>MB1!N5</f>
        <v>Feb</v>
      </c>
      <c r="O5" s="4" t="str">
        <f>MB1!O5</f>
        <v>Mar</v>
      </c>
      <c r="P5" s="230" t="s">
        <v>238</v>
      </c>
    </row>
    <row r="6" spans="2:16" ht="15.75">
      <c r="B6" s="5" t="s">
        <v>11</v>
      </c>
      <c r="C6" s="6"/>
      <c r="D6" s="7">
        <f>MB1!D6</f>
        <v>30</v>
      </c>
      <c r="E6" s="7">
        <f>MB1!E6</f>
        <v>31</v>
      </c>
      <c r="F6" s="7">
        <f>MB1!F6</f>
        <v>30</v>
      </c>
      <c r="G6" s="7">
        <f>MB1!G6</f>
        <v>31</v>
      </c>
      <c r="H6" s="7">
        <f>MB1!H6</f>
        <v>31</v>
      </c>
      <c r="I6" s="7">
        <f>MB1!I6</f>
        <v>30</v>
      </c>
      <c r="J6" s="7">
        <f>MB1!J6</f>
        <v>31</v>
      </c>
      <c r="K6" s="7">
        <f>MB1!K6</f>
        <v>30</v>
      </c>
      <c r="L6" s="7">
        <f>MB1!L6</f>
        <v>31</v>
      </c>
      <c r="M6" s="7">
        <f>MB1!M6</f>
        <v>31</v>
      </c>
      <c r="N6" s="7">
        <f>MB1!N6</f>
        <v>29</v>
      </c>
      <c r="O6" s="7">
        <f>MB1!O6</f>
        <v>31</v>
      </c>
      <c r="P6" s="229">
        <f>SUM(D6:O6)</f>
        <v>366</v>
      </c>
    </row>
    <row r="7" spans="2:16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>
      <c r="B8" s="226" t="s">
        <v>13</v>
      </c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4"/>
    </row>
    <row r="9" spans="2:16" ht="15.75">
      <c r="B9" s="225" t="s">
        <v>234</v>
      </c>
      <c r="C9" s="12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14" t="e">
        <f aca="true" t="shared" si="0" ref="P9:P14">AVERAGE(D9:O9)</f>
        <v>#DIV/0!</v>
      </c>
    </row>
    <row r="10" spans="2:16" ht="15.75">
      <c r="B10" s="225" t="s">
        <v>235</v>
      </c>
      <c r="C10" s="12" t="s">
        <v>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4" t="e">
        <f t="shared" si="0"/>
        <v>#DIV/0!</v>
      </c>
    </row>
    <row r="11" spans="2:16" ht="15.75">
      <c r="B11" s="225" t="s">
        <v>236</v>
      </c>
      <c r="C11" s="12" t="s">
        <v>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4" t="e">
        <f t="shared" si="0"/>
        <v>#DIV/0!</v>
      </c>
    </row>
    <row r="12" spans="2:16" ht="15.75">
      <c r="B12" s="11" t="s">
        <v>16</v>
      </c>
      <c r="C12" s="12" t="s">
        <v>2</v>
      </c>
      <c r="D12" s="14">
        <f>SUM(D9:D11)</f>
        <v>0</v>
      </c>
      <c r="E12" s="14">
        <f aca="true" t="shared" si="1" ref="E12:O12">SUM(E9:E11)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0"/>
        <v>0</v>
      </c>
    </row>
    <row r="13" spans="2:16" ht="15.75">
      <c r="B13" s="206" t="s">
        <v>15</v>
      </c>
      <c r="C13" s="12" t="s">
        <v>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4" t="e">
        <f t="shared" si="0"/>
        <v>#DIV/0!</v>
      </c>
    </row>
    <row r="14" spans="2:16" ht="15.75">
      <c r="B14" s="32" t="s">
        <v>237</v>
      </c>
      <c r="C14" s="227" t="s">
        <v>2</v>
      </c>
      <c r="D14" s="242">
        <f aca="true" t="shared" si="2" ref="D14:O14">D13+D12</f>
        <v>0</v>
      </c>
      <c r="E14" s="242">
        <f t="shared" si="2"/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42">
        <f t="shared" si="0"/>
        <v>0</v>
      </c>
    </row>
    <row r="15" spans="2:16" ht="15.75">
      <c r="B15" s="206"/>
      <c r="C15" s="202"/>
      <c r="D15" s="1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5.75">
      <c r="B16" s="225" t="s">
        <v>240</v>
      </c>
      <c r="C16" s="202" t="s">
        <v>18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14" t="e">
        <f>AVERAGE(D16:O16)</f>
        <v>#DIV/0!</v>
      </c>
    </row>
    <row r="17" spans="2:16" ht="15.75">
      <c r="B17" s="225" t="s">
        <v>241</v>
      </c>
      <c r="C17" s="202" t="s">
        <v>18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14" t="e">
        <f>AVERAGE(D17:O17)</f>
        <v>#DIV/0!</v>
      </c>
    </row>
    <row r="18" spans="2:16" ht="15.75">
      <c r="B18" s="11" t="s">
        <v>20</v>
      </c>
      <c r="C18" s="12" t="s">
        <v>21</v>
      </c>
      <c r="D18" s="16" t="e">
        <f aca="true" t="shared" si="3" ref="D18:O18">D16/(D14*D6)*100</f>
        <v>#DIV/0!</v>
      </c>
      <c r="E18" s="16" t="e">
        <f t="shared" si="3"/>
        <v>#DIV/0!</v>
      </c>
      <c r="F18" s="16" t="e">
        <f t="shared" si="3"/>
        <v>#DIV/0!</v>
      </c>
      <c r="G18" s="16" t="e">
        <f t="shared" si="3"/>
        <v>#DIV/0!</v>
      </c>
      <c r="H18" s="16" t="e">
        <f t="shared" si="3"/>
        <v>#DIV/0!</v>
      </c>
      <c r="I18" s="16" t="e">
        <f t="shared" si="3"/>
        <v>#DIV/0!</v>
      </c>
      <c r="J18" s="16" t="e">
        <f t="shared" si="3"/>
        <v>#DIV/0!</v>
      </c>
      <c r="K18" s="16" t="e">
        <f t="shared" si="3"/>
        <v>#DIV/0!</v>
      </c>
      <c r="L18" s="16" t="e">
        <f t="shared" si="3"/>
        <v>#DIV/0!</v>
      </c>
      <c r="M18" s="16" t="e">
        <f t="shared" si="3"/>
        <v>#DIV/0!</v>
      </c>
      <c r="N18" s="16" t="e">
        <f t="shared" si="3"/>
        <v>#DIV/0!</v>
      </c>
      <c r="O18" s="16" t="e">
        <f t="shared" si="3"/>
        <v>#DIV/0!</v>
      </c>
      <c r="P18" s="16" t="e">
        <f>(P16*12)/($P$14*$P$6)*100</f>
        <v>#DIV/0!</v>
      </c>
    </row>
    <row r="19" spans="2:16" ht="15.75">
      <c r="B19" s="17" t="s">
        <v>6</v>
      </c>
      <c r="C19" s="18" t="s">
        <v>21</v>
      </c>
      <c r="D19" s="19" t="e">
        <f aca="true" t="shared" si="4" ref="D19:O19">D17/(D14*D6)*100</f>
        <v>#DIV/0!</v>
      </c>
      <c r="E19" s="19" t="e">
        <f t="shared" si="4"/>
        <v>#DIV/0!</v>
      </c>
      <c r="F19" s="19" t="e">
        <f t="shared" si="4"/>
        <v>#DIV/0!</v>
      </c>
      <c r="G19" s="19" t="e">
        <f t="shared" si="4"/>
        <v>#DIV/0!</v>
      </c>
      <c r="H19" s="19" t="e">
        <f t="shared" si="4"/>
        <v>#DIV/0!</v>
      </c>
      <c r="I19" s="19" t="e">
        <f t="shared" si="4"/>
        <v>#DIV/0!</v>
      </c>
      <c r="J19" s="19" t="e">
        <f t="shared" si="4"/>
        <v>#DIV/0!</v>
      </c>
      <c r="K19" s="19" t="e">
        <f t="shared" si="4"/>
        <v>#DIV/0!</v>
      </c>
      <c r="L19" s="19" t="e">
        <f t="shared" si="4"/>
        <v>#DIV/0!</v>
      </c>
      <c r="M19" s="19" t="e">
        <f t="shared" si="4"/>
        <v>#DIV/0!</v>
      </c>
      <c r="N19" s="19" t="e">
        <f t="shared" si="4"/>
        <v>#DIV/0!</v>
      </c>
      <c r="O19" s="19" t="e">
        <f t="shared" si="4"/>
        <v>#DIV/0!</v>
      </c>
      <c r="P19" s="19" t="e">
        <f>(P17*12)/($P$14*$P$6)*100</f>
        <v>#DIV/0!</v>
      </c>
    </row>
    <row r="20" spans="2:16" ht="15.75">
      <c r="B20" s="8" t="s">
        <v>242</v>
      </c>
      <c r="C20" s="12"/>
      <c r="D20" s="20"/>
      <c r="E20" s="14"/>
      <c r="F20" s="20"/>
      <c r="G20" s="14"/>
      <c r="H20" s="20"/>
      <c r="I20" s="14"/>
      <c r="J20" s="20"/>
      <c r="K20" s="14"/>
      <c r="L20" s="20"/>
      <c r="M20" s="14"/>
      <c r="N20" s="20"/>
      <c r="O20" s="14"/>
      <c r="P20" s="14"/>
    </row>
    <row r="21" spans="2:16" ht="15.75">
      <c r="B21" s="34" t="s">
        <v>23</v>
      </c>
      <c r="C21" s="12"/>
      <c r="D21" s="20"/>
      <c r="E21" s="14"/>
      <c r="F21" s="20"/>
      <c r="G21" s="14"/>
      <c r="H21" s="20"/>
      <c r="I21" s="14"/>
      <c r="J21" s="20"/>
      <c r="K21" s="14"/>
      <c r="L21" s="20"/>
      <c r="M21" s="14"/>
      <c r="N21" s="20"/>
      <c r="O21" s="14"/>
      <c r="P21" s="14"/>
    </row>
    <row r="22" spans="2:16" ht="15.75">
      <c r="B22" s="225" t="s">
        <v>255</v>
      </c>
      <c r="C22" s="12" t="s">
        <v>26</v>
      </c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14" t="e">
        <f aca="true" t="shared" si="5" ref="P22:P30">AVERAGE(D22:O22)</f>
        <v>#DIV/0!</v>
      </c>
    </row>
    <row r="23" spans="2:16" ht="15.75">
      <c r="B23" s="225" t="s">
        <v>160</v>
      </c>
      <c r="C23" s="12" t="s">
        <v>26</v>
      </c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14" t="e">
        <f t="shared" si="5"/>
        <v>#DIV/0!</v>
      </c>
    </row>
    <row r="24" spans="2:16" ht="15.75">
      <c r="B24" s="225" t="s">
        <v>256</v>
      </c>
      <c r="C24" s="12" t="s">
        <v>26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14" t="e">
        <f t="shared" si="5"/>
        <v>#DIV/0!</v>
      </c>
    </row>
    <row r="25" spans="2:16" ht="15.75">
      <c r="B25" s="225" t="s">
        <v>257</v>
      </c>
      <c r="C25" s="12" t="s">
        <v>26</v>
      </c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4" t="e">
        <f t="shared" si="5"/>
        <v>#DIV/0!</v>
      </c>
    </row>
    <row r="26" spans="2:16" ht="15.75">
      <c r="B26" s="225" t="s">
        <v>258</v>
      </c>
      <c r="C26" s="12" t="s">
        <v>26</v>
      </c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14" t="e">
        <f t="shared" si="5"/>
        <v>#DIV/0!</v>
      </c>
    </row>
    <row r="27" spans="2:16" ht="15.75">
      <c r="B27" s="225" t="s">
        <v>259</v>
      </c>
      <c r="C27" s="12" t="s">
        <v>26</v>
      </c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14" t="e">
        <f t="shared" si="5"/>
        <v>#DIV/0!</v>
      </c>
    </row>
    <row r="28" spans="2:16" ht="15.75">
      <c r="B28" s="225" t="s">
        <v>260</v>
      </c>
      <c r="C28" s="12" t="s">
        <v>26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14" t="e">
        <f t="shared" si="5"/>
        <v>#DIV/0!</v>
      </c>
    </row>
    <row r="29" spans="2:16" ht="15.75">
      <c r="B29" s="225" t="s">
        <v>261</v>
      </c>
      <c r="C29" s="12" t="s">
        <v>26</v>
      </c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14" t="e">
        <f t="shared" si="5"/>
        <v>#DIV/0!</v>
      </c>
    </row>
    <row r="30" spans="2:16" ht="15.75">
      <c r="B30" s="34" t="s">
        <v>25</v>
      </c>
      <c r="C30" s="12" t="s">
        <v>26</v>
      </c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14" t="e">
        <f t="shared" si="5"/>
        <v>#DIV/0!</v>
      </c>
    </row>
    <row r="31" spans="2:16" ht="15.75">
      <c r="B31" s="11" t="s">
        <v>1</v>
      </c>
      <c r="C31" s="12" t="s">
        <v>26</v>
      </c>
      <c r="D31" s="14">
        <f>SUM(D22:D30)</f>
        <v>0</v>
      </c>
      <c r="E31" s="14">
        <f aca="true" t="shared" si="6" ref="E31:O31">SUM(E22:E30)</f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>AVERAGE(D31:O31)</f>
        <v>0</v>
      </c>
    </row>
    <row r="32" spans="2:16" ht="15.75">
      <c r="B32" s="11"/>
      <c r="C32" s="202"/>
      <c r="D32" s="1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ht="15.75">
      <c r="B33" s="11" t="s">
        <v>7</v>
      </c>
      <c r="C33" s="202" t="s">
        <v>27</v>
      </c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14" t="e">
        <f>AVERAGE(D33:O33)</f>
        <v>#DIV/0!</v>
      </c>
    </row>
    <row r="34" spans="2:16" ht="15.75">
      <c r="B34" s="11" t="s">
        <v>8</v>
      </c>
      <c r="C34" s="202" t="s">
        <v>27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14" t="e">
        <f>AVERAGE(D34:O34)</f>
        <v>#DIV/0!</v>
      </c>
    </row>
    <row r="35" spans="2:16" ht="15.75">
      <c r="B35" s="11" t="s">
        <v>20</v>
      </c>
      <c r="C35" s="12" t="s">
        <v>21</v>
      </c>
      <c r="D35" s="16" t="e">
        <f aca="true" t="shared" si="7" ref="D35:O35">D33/(D31*D6*1.03)*100</f>
        <v>#DIV/0!</v>
      </c>
      <c r="E35" s="16" t="e">
        <f t="shared" si="7"/>
        <v>#DIV/0!</v>
      </c>
      <c r="F35" s="16" t="e">
        <f t="shared" si="7"/>
        <v>#DIV/0!</v>
      </c>
      <c r="G35" s="16" t="e">
        <f t="shared" si="7"/>
        <v>#DIV/0!</v>
      </c>
      <c r="H35" s="16" t="e">
        <f t="shared" si="7"/>
        <v>#DIV/0!</v>
      </c>
      <c r="I35" s="16" t="e">
        <f t="shared" si="7"/>
        <v>#DIV/0!</v>
      </c>
      <c r="J35" s="16" t="e">
        <f t="shared" si="7"/>
        <v>#DIV/0!</v>
      </c>
      <c r="K35" s="16" t="e">
        <f t="shared" si="7"/>
        <v>#DIV/0!</v>
      </c>
      <c r="L35" s="16" t="e">
        <f t="shared" si="7"/>
        <v>#DIV/0!</v>
      </c>
      <c r="M35" s="16" t="e">
        <f t="shared" si="7"/>
        <v>#DIV/0!</v>
      </c>
      <c r="N35" s="16" t="e">
        <f t="shared" si="7"/>
        <v>#DIV/0!</v>
      </c>
      <c r="O35" s="16" t="e">
        <f t="shared" si="7"/>
        <v>#DIV/0!</v>
      </c>
      <c r="P35" s="16" t="e">
        <f>(P33*12)/($P$31*1.03*$P$6)*100</f>
        <v>#DIV/0!</v>
      </c>
    </row>
    <row r="36" spans="2:16" ht="15.75">
      <c r="B36" s="17" t="s">
        <v>6</v>
      </c>
      <c r="C36" s="18" t="s">
        <v>21</v>
      </c>
      <c r="D36" s="19" t="e">
        <f aca="true" t="shared" si="8" ref="D36:O36">D34/(D31*D6*1.03)*100</f>
        <v>#DIV/0!</v>
      </c>
      <c r="E36" s="19" t="e">
        <f t="shared" si="8"/>
        <v>#DIV/0!</v>
      </c>
      <c r="F36" s="19" t="e">
        <f t="shared" si="8"/>
        <v>#DIV/0!</v>
      </c>
      <c r="G36" s="19" t="e">
        <f t="shared" si="8"/>
        <v>#DIV/0!</v>
      </c>
      <c r="H36" s="19" t="e">
        <f t="shared" si="8"/>
        <v>#DIV/0!</v>
      </c>
      <c r="I36" s="19" t="e">
        <f t="shared" si="8"/>
        <v>#DIV/0!</v>
      </c>
      <c r="J36" s="19" t="e">
        <f t="shared" si="8"/>
        <v>#DIV/0!</v>
      </c>
      <c r="K36" s="19" t="e">
        <f t="shared" si="8"/>
        <v>#DIV/0!</v>
      </c>
      <c r="L36" s="19" t="e">
        <f t="shared" si="8"/>
        <v>#DIV/0!</v>
      </c>
      <c r="M36" s="19" t="e">
        <f t="shared" si="8"/>
        <v>#DIV/0!</v>
      </c>
      <c r="N36" s="19" t="e">
        <f t="shared" si="8"/>
        <v>#DIV/0!</v>
      </c>
      <c r="O36" s="19" t="e">
        <f t="shared" si="8"/>
        <v>#DIV/0!</v>
      </c>
      <c r="P36" s="19" t="e">
        <f>(P34*12)/($P$31*1.03*$P$6)*100</f>
        <v>#DIV/0!</v>
      </c>
    </row>
    <row r="37" spans="2:16" ht="15.7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5.75">
      <c r="B38" s="8" t="s">
        <v>239</v>
      </c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5.75">
      <c r="B39" s="11" t="s">
        <v>174</v>
      </c>
      <c r="C39" s="231" t="s">
        <v>24</v>
      </c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14"/>
    </row>
    <row r="40" spans="2:16" ht="15.75">
      <c r="B40" s="225" t="s">
        <v>248</v>
      </c>
      <c r="C40" s="231" t="s">
        <v>24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14"/>
    </row>
    <row r="41" spans="2:16" ht="15.75">
      <c r="B41" s="225" t="s">
        <v>247</v>
      </c>
      <c r="C41" s="231" t="s">
        <v>24</v>
      </c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14"/>
    </row>
    <row r="42" spans="2:16" ht="15.75">
      <c r="B42" s="225" t="s">
        <v>246</v>
      </c>
      <c r="C42" s="231" t="s">
        <v>250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14"/>
    </row>
    <row r="43" spans="2:16" ht="15.75">
      <c r="B43" s="11" t="s">
        <v>188</v>
      </c>
      <c r="C43" s="231" t="s">
        <v>250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14"/>
    </row>
    <row r="44" spans="2:16" ht="15.75">
      <c r="B44" s="11" t="s">
        <v>164</v>
      </c>
      <c r="C44" s="231" t="s">
        <v>250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14"/>
    </row>
    <row r="45" spans="2:16" ht="15.75">
      <c r="B45" s="11" t="s">
        <v>243</v>
      </c>
      <c r="C45" s="231" t="s">
        <v>250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14"/>
    </row>
    <row r="46" spans="2:16" ht="15.75">
      <c r="B46" s="11" t="s">
        <v>244</v>
      </c>
      <c r="C46" s="231" t="s">
        <v>250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14"/>
    </row>
    <row r="47" spans="2:16" ht="15.75">
      <c r="B47" s="11" t="s">
        <v>245</v>
      </c>
      <c r="C47" s="231" t="s">
        <v>250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14"/>
    </row>
    <row r="48" spans="2:16" ht="15.75">
      <c r="B48" s="225" t="s">
        <v>249</v>
      </c>
      <c r="C48" s="231" t="s">
        <v>250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14"/>
    </row>
    <row r="49" spans="2:16" ht="15.75">
      <c r="B49" s="225" t="s">
        <v>280</v>
      </c>
      <c r="C49" s="231" t="s">
        <v>250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14"/>
    </row>
    <row r="50" spans="2:16" ht="15.75">
      <c r="B50" s="225" t="s">
        <v>272</v>
      </c>
      <c r="C50" s="231" t="s">
        <v>250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14"/>
    </row>
    <row r="51" spans="2:16" ht="15.75">
      <c r="B51" s="225" t="s">
        <v>253</v>
      </c>
      <c r="C51" s="231" t="s">
        <v>250</v>
      </c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14"/>
    </row>
    <row r="52" spans="2:16" ht="15.75">
      <c r="B52" s="225" t="s">
        <v>262</v>
      </c>
      <c r="C52" s="231" t="s">
        <v>250</v>
      </c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14"/>
    </row>
    <row r="53" spans="2:16" ht="15.75">
      <c r="B53" s="225" t="s">
        <v>263</v>
      </c>
      <c r="C53" s="231" t="s">
        <v>250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14"/>
    </row>
    <row r="54" spans="2:16" ht="15.75">
      <c r="B54" s="225" t="s">
        <v>281</v>
      </c>
      <c r="C54" s="231" t="s">
        <v>250</v>
      </c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14"/>
    </row>
    <row r="55" spans="2:16" ht="15.75">
      <c r="B55" s="225"/>
      <c r="C55" s="227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14"/>
    </row>
    <row r="56" spans="2:16" ht="15.75">
      <c r="B56" s="11" t="s">
        <v>7</v>
      </c>
      <c r="C56" s="202" t="s">
        <v>27</v>
      </c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14" t="e">
        <f>AVERAGE(D56:O56)</f>
        <v>#DIV/0!</v>
      </c>
    </row>
    <row r="57" spans="2:16" ht="15.75">
      <c r="B57" s="17" t="s">
        <v>8</v>
      </c>
      <c r="C57" s="203" t="s">
        <v>27</v>
      </c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27" t="e">
        <f>AVERAGE(D57:O57)</f>
        <v>#DIV/0!</v>
      </c>
    </row>
    <row r="58" spans="2:16" ht="15.75">
      <c r="B58" s="126"/>
      <c r="C58" s="12"/>
      <c r="D58" s="127"/>
      <c r="E58" s="62"/>
      <c r="F58" s="127"/>
      <c r="G58" s="62"/>
      <c r="H58" s="127"/>
      <c r="I58" s="62"/>
      <c r="J58" s="127"/>
      <c r="K58" s="62"/>
      <c r="L58" s="127"/>
      <c r="M58" s="62"/>
      <c r="N58" s="127"/>
      <c r="O58" s="62"/>
      <c r="P58" s="125"/>
    </row>
    <row r="59" spans="2:16" ht="15.75">
      <c r="B59" s="32" t="s">
        <v>125</v>
      </c>
      <c r="C59" s="12"/>
      <c r="D59" s="127"/>
      <c r="E59" s="62"/>
      <c r="F59" s="127"/>
      <c r="G59" s="62"/>
      <c r="H59" s="127"/>
      <c r="I59" s="62"/>
      <c r="J59" s="127"/>
      <c r="K59" s="62"/>
      <c r="L59" s="127"/>
      <c r="M59" s="62"/>
      <c r="N59" s="127"/>
      <c r="O59" s="62"/>
      <c r="P59" s="125"/>
    </row>
    <row r="60" spans="2:16" ht="15.75">
      <c r="B60" s="11" t="s">
        <v>20</v>
      </c>
      <c r="C60" s="12" t="s">
        <v>18</v>
      </c>
      <c r="D60" s="233">
        <f>D16*2%</f>
        <v>0</v>
      </c>
      <c r="E60" s="233">
        <f aca="true" t="shared" si="9" ref="E60:O60">E16*2%</f>
        <v>0</v>
      </c>
      <c r="F60" s="233">
        <f t="shared" si="9"/>
        <v>0</v>
      </c>
      <c r="G60" s="233">
        <f t="shared" si="9"/>
        <v>0</v>
      </c>
      <c r="H60" s="233">
        <f t="shared" si="9"/>
        <v>0</v>
      </c>
      <c r="I60" s="233">
        <f t="shared" si="9"/>
        <v>0</v>
      </c>
      <c r="J60" s="233">
        <f t="shared" si="9"/>
        <v>0</v>
      </c>
      <c r="K60" s="233">
        <f t="shared" si="9"/>
        <v>0</v>
      </c>
      <c r="L60" s="233">
        <f t="shared" si="9"/>
        <v>0</v>
      </c>
      <c r="M60" s="233">
        <f t="shared" si="9"/>
        <v>0</v>
      </c>
      <c r="N60" s="233">
        <f t="shared" si="9"/>
        <v>0</v>
      </c>
      <c r="O60" s="233">
        <f t="shared" si="9"/>
        <v>0</v>
      </c>
      <c r="P60" s="14">
        <f>AVERAGE(D60:O60)</f>
        <v>0</v>
      </c>
    </row>
    <row r="61" spans="2:16" ht="15.75">
      <c r="B61" s="17" t="s">
        <v>5</v>
      </c>
      <c r="C61" s="18" t="s">
        <v>18</v>
      </c>
      <c r="D61" s="244">
        <f>D17*2.5%</f>
        <v>0</v>
      </c>
      <c r="E61" s="244">
        <f aca="true" t="shared" si="10" ref="E61:O61">E17*2.5%</f>
        <v>0</v>
      </c>
      <c r="F61" s="244">
        <f t="shared" si="10"/>
        <v>0</v>
      </c>
      <c r="G61" s="244">
        <f t="shared" si="10"/>
        <v>0</v>
      </c>
      <c r="H61" s="244">
        <f t="shared" si="10"/>
        <v>0</v>
      </c>
      <c r="I61" s="244">
        <f t="shared" si="10"/>
        <v>0</v>
      </c>
      <c r="J61" s="244">
        <f t="shared" si="10"/>
        <v>0</v>
      </c>
      <c r="K61" s="244">
        <f t="shared" si="10"/>
        <v>0</v>
      </c>
      <c r="L61" s="244">
        <f t="shared" si="10"/>
        <v>0</v>
      </c>
      <c r="M61" s="244">
        <f t="shared" si="10"/>
        <v>0</v>
      </c>
      <c r="N61" s="244">
        <f t="shared" si="10"/>
        <v>0</v>
      </c>
      <c r="O61" s="244">
        <f t="shared" si="10"/>
        <v>0</v>
      </c>
      <c r="P61" s="27">
        <f>AVERAGE(D61:O61)</f>
        <v>0</v>
      </c>
    </row>
    <row r="62" spans="2:16" ht="15.75">
      <c r="B62" s="319" t="s">
        <v>335</v>
      </c>
      <c r="C62" s="12" t="s">
        <v>18</v>
      </c>
      <c r="D62" s="322">
        <f>D33+D56+D60</f>
        <v>0</v>
      </c>
      <c r="E62" s="320">
        <f aca="true" t="shared" si="11" ref="E62:O62">E33+E56+E60</f>
        <v>0</v>
      </c>
      <c r="F62" s="320">
        <f t="shared" si="11"/>
        <v>0</v>
      </c>
      <c r="G62" s="320">
        <f t="shared" si="11"/>
        <v>0</v>
      </c>
      <c r="H62" s="320">
        <f t="shared" si="11"/>
        <v>0</v>
      </c>
      <c r="I62" s="320">
        <f t="shared" si="11"/>
        <v>0</v>
      </c>
      <c r="J62" s="320">
        <f t="shared" si="11"/>
        <v>0</v>
      </c>
      <c r="K62" s="320">
        <f t="shared" si="11"/>
        <v>0</v>
      </c>
      <c r="L62" s="320">
        <f t="shared" si="11"/>
        <v>0</v>
      </c>
      <c r="M62" s="320">
        <f t="shared" si="11"/>
        <v>0</v>
      </c>
      <c r="N62" s="320">
        <f t="shared" si="11"/>
        <v>0</v>
      </c>
      <c r="O62" s="320">
        <f t="shared" si="11"/>
        <v>0</v>
      </c>
      <c r="P62" s="14">
        <f>AVERAGE(D62:O62)</f>
        <v>0</v>
      </c>
    </row>
    <row r="63" spans="2:16" ht="15.75">
      <c r="B63" s="319" t="s">
        <v>336</v>
      </c>
      <c r="C63" s="18" t="s">
        <v>18</v>
      </c>
      <c r="D63" s="323">
        <f>D34+D57+D61</f>
        <v>0</v>
      </c>
      <c r="E63" s="321">
        <f aca="true" t="shared" si="12" ref="E63:O63">E34+E57+E61</f>
        <v>0</v>
      </c>
      <c r="F63" s="321">
        <f t="shared" si="12"/>
        <v>0</v>
      </c>
      <c r="G63" s="321">
        <f t="shared" si="12"/>
        <v>0</v>
      </c>
      <c r="H63" s="321">
        <f t="shared" si="12"/>
        <v>0</v>
      </c>
      <c r="I63" s="321">
        <f t="shared" si="12"/>
        <v>0</v>
      </c>
      <c r="J63" s="321">
        <f t="shared" si="12"/>
        <v>0</v>
      </c>
      <c r="K63" s="321">
        <f t="shared" si="12"/>
        <v>0</v>
      </c>
      <c r="L63" s="321">
        <f t="shared" si="12"/>
        <v>0</v>
      </c>
      <c r="M63" s="321">
        <f t="shared" si="12"/>
        <v>0</v>
      </c>
      <c r="N63" s="321">
        <f t="shared" si="12"/>
        <v>0</v>
      </c>
      <c r="O63" s="321">
        <f t="shared" si="12"/>
        <v>0</v>
      </c>
      <c r="P63" s="14">
        <f>AVERAGE(D63:O63)</f>
        <v>0</v>
      </c>
    </row>
    <row r="64" spans="2:16" ht="15.75">
      <c r="B64" s="29"/>
      <c r="C64" s="30"/>
      <c r="D64" s="31"/>
      <c r="E64" s="10"/>
      <c r="F64" s="31"/>
      <c r="G64" s="10"/>
      <c r="H64" s="31"/>
      <c r="I64" s="10"/>
      <c r="J64" s="31"/>
      <c r="K64" s="10"/>
      <c r="L64" s="31"/>
      <c r="M64" s="10"/>
      <c r="N64" s="31"/>
      <c r="O64" s="10"/>
      <c r="P64" s="10"/>
    </row>
    <row r="65" spans="2:16" ht="15.75">
      <c r="B65" s="32" t="s">
        <v>33</v>
      </c>
      <c r="C65" s="12"/>
      <c r="D65" s="20"/>
      <c r="E65" s="16"/>
      <c r="F65" s="24"/>
      <c r="G65" s="16"/>
      <c r="H65" s="24"/>
      <c r="I65" s="16"/>
      <c r="J65" s="24"/>
      <c r="K65" s="16"/>
      <c r="L65" s="24"/>
      <c r="M65" s="16"/>
      <c r="N65" s="24"/>
      <c r="O65" s="16"/>
      <c r="P65" s="14"/>
    </row>
    <row r="66" spans="2:16" ht="15.75">
      <c r="B66" s="11" t="s">
        <v>20</v>
      </c>
      <c r="C66" s="12" t="s">
        <v>18</v>
      </c>
      <c r="D66" s="16">
        <f aca="true" t="shared" si="13" ref="D66:O66">D16-D56-D33-D60</f>
        <v>0</v>
      </c>
      <c r="E66" s="16">
        <f t="shared" si="13"/>
        <v>0</v>
      </c>
      <c r="F66" s="16">
        <f t="shared" si="13"/>
        <v>0</v>
      </c>
      <c r="G66" s="16">
        <f t="shared" si="13"/>
        <v>0</v>
      </c>
      <c r="H66" s="16">
        <f t="shared" si="13"/>
        <v>0</v>
      </c>
      <c r="I66" s="16">
        <f t="shared" si="13"/>
        <v>0</v>
      </c>
      <c r="J66" s="16">
        <f t="shared" si="13"/>
        <v>0</v>
      </c>
      <c r="K66" s="16">
        <f t="shared" si="13"/>
        <v>0</v>
      </c>
      <c r="L66" s="16">
        <f t="shared" si="13"/>
        <v>0</v>
      </c>
      <c r="M66" s="16">
        <f t="shared" si="13"/>
        <v>0</v>
      </c>
      <c r="N66" s="16">
        <f t="shared" si="13"/>
        <v>0</v>
      </c>
      <c r="O66" s="16">
        <f t="shared" si="13"/>
        <v>0</v>
      </c>
      <c r="P66" s="14">
        <f>AVERAGE(D66:O66)</f>
        <v>0</v>
      </c>
    </row>
    <row r="67" spans="2:16" ht="15.75">
      <c r="B67" s="11" t="s">
        <v>5</v>
      </c>
      <c r="C67" s="12" t="s">
        <v>18</v>
      </c>
      <c r="D67" s="16">
        <f aca="true" t="shared" si="14" ref="D67:O67">D17-D57-D34-D61</f>
        <v>0</v>
      </c>
      <c r="E67" s="16">
        <f t="shared" si="14"/>
        <v>0</v>
      </c>
      <c r="F67" s="16">
        <f t="shared" si="14"/>
        <v>0</v>
      </c>
      <c r="G67" s="16">
        <f t="shared" si="14"/>
        <v>0</v>
      </c>
      <c r="H67" s="16">
        <f t="shared" si="14"/>
        <v>0</v>
      </c>
      <c r="I67" s="16">
        <f t="shared" si="14"/>
        <v>0</v>
      </c>
      <c r="J67" s="16">
        <f t="shared" si="14"/>
        <v>0</v>
      </c>
      <c r="K67" s="16">
        <f t="shared" si="14"/>
        <v>0</v>
      </c>
      <c r="L67" s="16">
        <f t="shared" si="14"/>
        <v>0</v>
      </c>
      <c r="M67" s="16">
        <f t="shared" si="14"/>
        <v>0</v>
      </c>
      <c r="N67" s="16">
        <f t="shared" si="14"/>
        <v>0</v>
      </c>
      <c r="O67" s="16">
        <f t="shared" si="14"/>
        <v>0</v>
      </c>
      <c r="P67" s="27">
        <f>AVERAGE(D67:O67)</f>
        <v>0</v>
      </c>
    </row>
    <row r="68" spans="2:16" ht="15.75"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</row>
    <row r="69" spans="2:16" ht="15.75"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</row>
    <row r="70" spans="2:16" ht="30.75" customHeight="1">
      <c r="B70" s="276"/>
      <c r="C70" s="7"/>
      <c r="D70" s="295" t="str">
        <f aca="true" t="shared" si="15" ref="D70:P70">D5</f>
        <v>Apr</v>
      </c>
      <c r="E70" s="295" t="str">
        <f t="shared" si="15"/>
        <v>May</v>
      </c>
      <c r="F70" s="295" t="str">
        <f t="shared" si="15"/>
        <v>June</v>
      </c>
      <c r="G70" s="295" t="str">
        <f t="shared" si="15"/>
        <v>July</v>
      </c>
      <c r="H70" s="295" t="str">
        <f t="shared" si="15"/>
        <v>Aug</v>
      </c>
      <c r="I70" s="295" t="str">
        <f t="shared" si="15"/>
        <v>Sept</v>
      </c>
      <c r="J70" s="295" t="str">
        <f t="shared" si="15"/>
        <v>Oct</v>
      </c>
      <c r="K70" s="295" t="str">
        <f t="shared" si="15"/>
        <v>Nov</v>
      </c>
      <c r="L70" s="295" t="str">
        <f t="shared" si="15"/>
        <v>Dec</v>
      </c>
      <c r="M70" s="295" t="str">
        <f t="shared" si="15"/>
        <v>Jan</v>
      </c>
      <c r="N70" s="295" t="str">
        <f t="shared" si="15"/>
        <v>Feb</v>
      </c>
      <c r="O70" s="295" t="str">
        <f t="shared" si="15"/>
        <v>Mar</v>
      </c>
      <c r="P70" s="230" t="str">
        <f t="shared" si="15"/>
        <v>Yearly average</v>
      </c>
    </row>
    <row r="71" spans="2:16" ht="15.75">
      <c r="B71" s="34" t="s">
        <v>34</v>
      </c>
      <c r="C71" s="202" t="s">
        <v>18</v>
      </c>
      <c r="D71" s="204"/>
      <c r="E71" s="14">
        <f aca="true" t="shared" si="16" ref="E71:O71">D76</f>
        <v>0</v>
      </c>
      <c r="F71" s="14">
        <f t="shared" si="16"/>
        <v>0</v>
      </c>
      <c r="G71" s="14">
        <f t="shared" si="16"/>
        <v>0</v>
      </c>
      <c r="H71" s="14">
        <f t="shared" si="16"/>
        <v>0</v>
      </c>
      <c r="I71" s="14">
        <f t="shared" si="16"/>
        <v>0</v>
      </c>
      <c r="J71" s="14">
        <f t="shared" si="16"/>
        <v>0</v>
      </c>
      <c r="K71" s="14">
        <f t="shared" si="16"/>
        <v>0</v>
      </c>
      <c r="L71" s="14">
        <f t="shared" si="16"/>
        <v>0</v>
      </c>
      <c r="M71" s="14">
        <f t="shared" si="16"/>
        <v>0</v>
      </c>
      <c r="N71" s="14">
        <f t="shared" si="16"/>
        <v>0</v>
      </c>
      <c r="O71" s="14">
        <f t="shared" si="16"/>
        <v>0</v>
      </c>
      <c r="P71" s="113">
        <f>+D71</f>
        <v>0</v>
      </c>
    </row>
    <row r="72" spans="2:16" ht="15.75">
      <c r="B72" s="206" t="s">
        <v>148</v>
      </c>
      <c r="C72" s="202" t="s">
        <v>18</v>
      </c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113">
        <f>SUM(D72:O72)</f>
        <v>0</v>
      </c>
    </row>
    <row r="73" spans="2:16" ht="15.75">
      <c r="B73" s="34" t="s">
        <v>35</v>
      </c>
      <c r="C73" s="202" t="s">
        <v>18</v>
      </c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113">
        <f>SUM(D73:O73)</f>
        <v>0</v>
      </c>
    </row>
    <row r="74" spans="2:16" ht="15.75">
      <c r="B74" s="206" t="s">
        <v>282</v>
      </c>
      <c r="C74" s="202" t="s">
        <v>18</v>
      </c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113">
        <f>SUM(D74:O74)</f>
        <v>0</v>
      </c>
    </row>
    <row r="75" spans="2:16" ht="15.75">
      <c r="B75" s="206" t="s">
        <v>283</v>
      </c>
      <c r="C75" s="202" t="s">
        <v>18</v>
      </c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113">
        <f>SUM(D75:O75)</f>
        <v>0</v>
      </c>
    </row>
    <row r="76" spans="1:16" ht="15.75">
      <c r="A76" s="296"/>
      <c r="B76" s="36" t="s">
        <v>37</v>
      </c>
      <c r="C76" s="203" t="s">
        <v>18</v>
      </c>
      <c r="D76" s="27">
        <f>D71+D72+D73-D75-D74</f>
        <v>0</v>
      </c>
      <c r="E76" s="27">
        <f aca="true" t="shared" si="17" ref="E76:P76">E71+E72+E73-E75-E74</f>
        <v>0</v>
      </c>
      <c r="F76" s="27">
        <f t="shared" si="17"/>
        <v>0</v>
      </c>
      <c r="G76" s="27">
        <f t="shared" si="17"/>
        <v>0</v>
      </c>
      <c r="H76" s="27">
        <f t="shared" si="17"/>
        <v>0</v>
      </c>
      <c r="I76" s="27">
        <f t="shared" si="17"/>
        <v>0</v>
      </c>
      <c r="J76" s="27">
        <f t="shared" si="17"/>
        <v>0</v>
      </c>
      <c r="K76" s="27">
        <f t="shared" si="17"/>
        <v>0</v>
      </c>
      <c r="L76" s="27">
        <f t="shared" si="17"/>
        <v>0</v>
      </c>
      <c r="M76" s="27">
        <f t="shared" si="17"/>
        <v>0</v>
      </c>
      <c r="N76" s="27">
        <f t="shared" si="17"/>
        <v>0</v>
      </c>
      <c r="O76" s="27">
        <f t="shared" si="17"/>
        <v>0</v>
      </c>
      <c r="P76" s="27">
        <f t="shared" si="17"/>
        <v>0</v>
      </c>
    </row>
    <row r="77" spans="2:16" ht="15.75">
      <c r="B77" s="11"/>
      <c r="C77" s="20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13"/>
    </row>
    <row r="78" spans="2:16" ht="15.75">
      <c r="B78" s="34" t="s">
        <v>38</v>
      </c>
      <c r="C78" s="202" t="s">
        <v>18</v>
      </c>
      <c r="D78" s="234"/>
      <c r="E78" s="14">
        <f aca="true" t="shared" si="18" ref="E78:O78">D84</f>
        <v>0</v>
      </c>
      <c r="F78" s="14">
        <f t="shared" si="18"/>
        <v>0</v>
      </c>
      <c r="G78" s="14">
        <f t="shared" si="18"/>
        <v>0</v>
      </c>
      <c r="H78" s="14">
        <f t="shared" si="18"/>
        <v>0</v>
      </c>
      <c r="I78" s="14">
        <f t="shared" si="18"/>
        <v>0</v>
      </c>
      <c r="J78" s="14">
        <f t="shared" si="18"/>
        <v>0</v>
      </c>
      <c r="K78" s="14">
        <f t="shared" si="18"/>
        <v>0</v>
      </c>
      <c r="L78" s="14">
        <f t="shared" si="18"/>
        <v>0</v>
      </c>
      <c r="M78" s="14">
        <f t="shared" si="18"/>
        <v>0</v>
      </c>
      <c r="N78" s="14">
        <f t="shared" si="18"/>
        <v>0</v>
      </c>
      <c r="O78" s="14">
        <f t="shared" si="18"/>
        <v>0</v>
      </c>
      <c r="P78" s="113">
        <f>+D78</f>
        <v>0</v>
      </c>
    </row>
    <row r="79" spans="2:16" ht="15.75">
      <c r="B79" s="206" t="s">
        <v>149</v>
      </c>
      <c r="C79" s="202" t="s">
        <v>18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113">
        <f>SUM(D79:O79)</f>
        <v>0</v>
      </c>
    </row>
    <row r="80" spans="2:16" ht="15.75">
      <c r="B80" s="34" t="s">
        <v>39</v>
      </c>
      <c r="C80" s="202" t="s">
        <v>18</v>
      </c>
      <c r="D80" s="228"/>
      <c r="E80" s="228"/>
      <c r="F80" s="228"/>
      <c r="G80" s="228"/>
      <c r="H80" s="228"/>
      <c r="I80" s="228"/>
      <c r="J80" s="228"/>
      <c r="K80" s="228"/>
      <c r="L80" s="302"/>
      <c r="M80" s="302"/>
      <c r="N80" s="228"/>
      <c r="O80" s="228"/>
      <c r="P80" s="113">
        <f>SUM(D80:O80)</f>
        <v>0</v>
      </c>
    </row>
    <row r="81" spans="2:16" ht="15.75">
      <c r="B81" s="206" t="s">
        <v>284</v>
      </c>
      <c r="C81" s="202" t="s">
        <v>18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113">
        <f>SUM(D81:O81)</f>
        <v>0</v>
      </c>
    </row>
    <row r="82" spans="2:16" ht="15.75">
      <c r="B82" s="206" t="s">
        <v>271</v>
      </c>
      <c r="C82" s="202" t="s">
        <v>18</v>
      </c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113">
        <f>SUM(D82:O82)</f>
        <v>0</v>
      </c>
    </row>
    <row r="83" spans="2:16" ht="15.75">
      <c r="B83" s="206" t="s">
        <v>254</v>
      </c>
      <c r="C83" s="202" t="s">
        <v>18</v>
      </c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113">
        <f>SUM(D83:O83)</f>
        <v>0</v>
      </c>
    </row>
    <row r="84" spans="2:16" ht="15.75">
      <c r="B84" s="36" t="s">
        <v>41</v>
      </c>
      <c r="C84" s="203" t="s">
        <v>18</v>
      </c>
      <c r="D84" s="27">
        <f>D78+D79+D80-D82-D83-D81</f>
        <v>0</v>
      </c>
      <c r="E84" s="27">
        <f aca="true" t="shared" si="19" ref="E84:P84">E78+E79+E80-E82-E83-E81</f>
        <v>0</v>
      </c>
      <c r="F84" s="27">
        <f t="shared" si="19"/>
        <v>0</v>
      </c>
      <c r="G84" s="27">
        <f t="shared" si="19"/>
        <v>0</v>
      </c>
      <c r="H84" s="27">
        <f t="shared" si="19"/>
        <v>0</v>
      </c>
      <c r="I84" s="27">
        <f t="shared" si="19"/>
        <v>0</v>
      </c>
      <c r="J84" s="27">
        <f t="shared" si="19"/>
        <v>0</v>
      </c>
      <c r="K84" s="27">
        <f t="shared" si="19"/>
        <v>0</v>
      </c>
      <c r="L84" s="27">
        <f t="shared" si="19"/>
        <v>0</v>
      </c>
      <c r="M84" s="27">
        <f t="shared" si="19"/>
        <v>0</v>
      </c>
      <c r="N84" s="27">
        <f t="shared" si="19"/>
        <v>0</v>
      </c>
      <c r="O84" s="27">
        <f t="shared" si="19"/>
        <v>0</v>
      </c>
      <c r="P84" s="27">
        <f t="shared" si="19"/>
        <v>0</v>
      </c>
    </row>
    <row r="85" spans="2:16" ht="15.75">
      <c r="B85" s="36"/>
      <c r="C85" s="203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2:16" ht="15.75">
      <c r="B86" s="206" t="s">
        <v>151</v>
      </c>
      <c r="C86" s="202" t="s">
        <v>18</v>
      </c>
      <c r="D86" s="301"/>
      <c r="E86" s="14">
        <f aca="true" t="shared" si="20" ref="E86:O86">D90</f>
        <v>0</v>
      </c>
      <c r="F86" s="14">
        <f t="shared" si="20"/>
        <v>0</v>
      </c>
      <c r="G86" s="14">
        <f t="shared" si="20"/>
        <v>0</v>
      </c>
      <c r="H86" s="14">
        <f t="shared" si="20"/>
        <v>0</v>
      </c>
      <c r="I86" s="14">
        <f t="shared" si="20"/>
        <v>0</v>
      </c>
      <c r="J86" s="14">
        <f t="shared" si="20"/>
        <v>0</v>
      </c>
      <c r="K86" s="14">
        <f t="shared" si="20"/>
        <v>0</v>
      </c>
      <c r="L86" s="14">
        <f t="shared" si="20"/>
        <v>0</v>
      </c>
      <c r="M86" s="14">
        <f t="shared" si="20"/>
        <v>0</v>
      </c>
      <c r="N86" s="14">
        <f t="shared" si="20"/>
        <v>0</v>
      </c>
      <c r="O86" s="14">
        <f t="shared" si="20"/>
        <v>0</v>
      </c>
      <c r="P86" s="113">
        <f>+D86</f>
        <v>0</v>
      </c>
    </row>
    <row r="87" spans="2:16" ht="15.75">
      <c r="B87" s="206" t="s">
        <v>298</v>
      </c>
      <c r="C87" s="202" t="s">
        <v>18</v>
      </c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113">
        <f>SUM(D87:O87)</f>
        <v>0</v>
      </c>
    </row>
    <row r="88" spans="2:16" ht="15.75">
      <c r="B88" s="206" t="s">
        <v>182</v>
      </c>
      <c r="C88" s="202" t="s">
        <v>18</v>
      </c>
      <c r="D88" s="228"/>
      <c r="E88" s="228"/>
      <c r="F88" s="228"/>
      <c r="G88" s="228"/>
      <c r="H88" s="228"/>
      <c r="I88" s="228"/>
      <c r="J88" s="228"/>
      <c r="K88" s="228"/>
      <c r="L88" s="302"/>
      <c r="M88" s="302"/>
      <c r="N88" s="228"/>
      <c r="O88" s="228"/>
      <c r="P88" s="113">
        <f>SUM(D88:O88)</f>
        <v>0</v>
      </c>
    </row>
    <row r="89" spans="2:16" ht="15.75">
      <c r="B89" s="206" t="s">
        <v>299</v>
      </c>
      <c r="C89" s="202" t="s">
        <v>18</v>
      </c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113">
        <f>SUM(D89:O89)</f>
        <v>0</v>
      </c>
    </row>
    <row r="90" spans="2:16" ht="15.75">
      <c r="B90" s="211" t="s">
        <v>183</v>
      </c>
      <c r="C90" s="203" t="s">
        <v>18</v>
      </c>
      <c r="D90" s="27">
        <f aca="true" t="shared" si="21" ref="D90:P90">D86+D87+D88-D89</f>
        <v>0</v>
      </c>
      <c r="E90" s="27">
        <f t="shared" si="21"/>
        <v>0</v>
      </c>
      <c r="F90" s="27">
        <f t="shared" si="21"/>
        <v>0</v>
      </c>
      <c r="G90" s="27">
        <f t="shared" si="21"/>
        <v>0</v>
      </c>
      <c r="H90" s="27">
        <f t="shared" si="21"/>
        <v>0</v>
      </c>
      <c r="I90" s="27">
        <f t="shared" si="21"/>
        <v>0</v>
      </c>
      <c r="J90" s="27">
        <f t="shared" si="21"/>
        <v>0</v>
      </c>
      <c r="K90" s="27">
        <f t="shared" si="21"/>
        <v>0</v>
      </c>
      <c r="L90" s="27">
        <f t="shared" si="21"/>
        <v>0</v>
      </c>
      <c r="M90" s="27">
        <f t="shared" si="21"/>
        <v>0</v>
      </c>
      <c r="N90" s="27">
        <f t="shared" si="21"/>
        <v>0</v>
      </c>
      <c r="O90" s="27">
        <f t="shared" si="21"/>
        <v>0</v>
      </c>
      <c r="P90" s="27">
        <f t="shared" si="21"/>
        <v>0</v>
      </c>
    </row>
  </sheetData>
  <sheetProtection/>
  <mergeCells count="1">
    <mergeCell ref="B2:O2"/>
  </mergeCells>
  <printOptions gridLines="1" horizontalCentered="1"/>
  <pageMargins left="0.0393700787401575" right="0.15748031496063" top="0.15748031496063" bottom="0.15748031496063" header="0.31496062992126" footer="0.31496062992126"/>
  <pageSetup blackAndWhite="1" fitToHeight="0" horizontalDpi="600" verticalDpi="600" orientation="landscape" paperSize="9" scale="64" r:id="rId1"/>
  <rowBreaks count="2" manualBreakCount="2">
    <brk id="36" min="1" max="15" man="1"/>
    <brk id="69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xSplit="3" ySplit="6" topLeftCell="D7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5" sqref="B5"/>
    </sheetView>
  </sheetViews>
  <sheetFormatPr defaultColWidth="9.00390625" defaultRowHeight="12.75"/>
  <cols>
    <col min="1" max="1" width="0.13671875" style="1" customWidth="1"/>
    <col min="2" max="2" width="41.28125" style="1" customWidth="1"/>
    <col min="3" max="3" width="10.7109375" style="1" customWidth="1"/>
    <col min="4" max="5" width="10.57421875" style="1" customWidth="1"/>
    <col min="6" max="6" width="12.00390625" style="1" customWidth="1"/>
    <col min="7" max="7" width="12.57421875" style="1" customWidth="1"/>
    <col min="8" max="9" width="12.00390625" style="1" customWidth="1"/>
    <col min="10" max="10" width="11.57421875" style="1" customWidth="1"/>
    <col min="11" max="11" width="11.8515625" style="1" customWidth="1"/>
    <col min="12" max="12" width="12.00390625" style="1" customWidth="1"/>
    <col min="13" max="13" width="12.28125" style="1" customWidth="1"/>
    <col min="14" max="15" width="11.57421875" style="1" customWidth="1"/>
    <col min="16" max="16" width="13.57421875" style="1" customWidth="1"/>
    <col min="17" max="16384" width="9.00390625" style="1" customWidth="1"/>
  </cols>
  <sheetData>
    <row r="1" ht="15.75">
      <c r="P1" s="2"/>
    </row>
    <row r="2" spans="2:15" ht="18.75">
      <c r="B2" s="514" t="s">
        <v>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</row>
    <row r="3" spans="2:15" ht="18.75">
      <c r="B3" s="37" t="s">
        <v>269</v>
      </c>
      <c r="C3" s="37"/>
      <c r="D3" s="38"/>
      <c r="E3" s="38"/>
      <c r="F3" s="38"/>
      <c r="G3" s="39"/>
      <c r="H3" s="40"/>
      <c r="I3" s="38"/>
      <c r="J3" s="38"/>
      <c r="K3" s="38"/>
      <c r="L3" s="38"/>
      <c r="M3" s="38"/>
      <c r="N3" s="38"/>
      <c r="O3" s="38"/>
    </row>
    <row r="4" spans="2:15" ht="18.75">
      <c r="B4" s="37" t="s">
        <v>531</v>
      </c>
      <c r="C4" s="38"/>
      <c r="D4" s="38"/>
      <c r="E4" s="38"/>
      <c r="F4" s="38"/>
      <c r="G4" s="39"/>
      <c r="H4" s="40"/>
      <c r="I4" s="38"/>
      <c r="J4" s="38"/>
      <c r="K4" s="38"/>
      <c r="L4" s="38"/>
      <c r="M4" s="38"/>
      <c r="N4" s="38"/>
      <c r="O4" s="38"/>
    </row>
    <row r="5" spans="2:16" ht="30" customHeight="1">
      <c r="B5" s="3" t="s">
        <v>10</v>
      </c>
      <c r="C5" s="3" t="s">
        <v>4</v>
      </c>
      <c r="D5" s="4" t="str">
        <f>MB1!D5</f>
        <v>Apr</v>
      </c>
      <c r="E5" s="4" t="str">
        <f>MB1!E5</f>
        <v>May</v>
      </c>
      <c r="F5" s="4" t="str">
        <f>MB1!F5</f>
        <v>June</v>
      </c>
      <c r="G5" s="4" t="str">
        <f>MB1!G5</f>
        <v>July</v>
      </c>
      <c r="H5" s="4" t="str">
        <f>MB1!H5</f>
        <v>Aug</v>
      </c>
      <c r="I5" s="4" t="str">
        <f>MB1!I5</f>
        <v>Sept</v>
      </c>
      <c r="J5" s="4" t="str">
        <f>MB1!J5</f>
        <v>Oct</v>
      </c>
      <c r="K5" s="4" t="str">
        <f>MB1!K5</f>
        <v>Nov</v>
      </c>
      <c r="L5" s="4" t="str">
        <f>MB1!L5</f>
        <v>Dec</v>
      </c>
      <c r="M5" s="4" t="str">
        <f>MB1!M5</f>
        <v>Jan</v>
      </c>
      <c r="N5" s="4" t="str">
        <f>MB1!N5</f>
        <v>Feb</v>
      </c>
      <c r="O5" s="4" t="str">
        <f>MB1!O5</f>
        <v>Mar</v>
      </c>
      <c r="P5" s="230" t="s">
        <v>238</v>
      </c>
    </row>
    <row r="6" spans="2:16" ht="15.75">
      <c r="B6" s="5" t="s">
        <v>11</v>
      </c>
      <c r="C6" s="6"/>
      <c r="D6" s="7">
        <f>MB1!D6</f>
        <v>30</v>
      </c>
      <c r="E6" s="7">
        <f>MB1!E6</f>
        <v>31</v>
      </c>
      <c r="F6" s="7">
        <f>MB1!F6</f>
        <v>30</v>
      </c>
      <c r="G6" s="7">
        <f>MB1!G6</f>
        <v>31</v>
      </c>
      <c r="H6" s="7">
        <f>MB1!H6</f>
        <v>31</v>
      </c>
      <c r="I6" s="7">
        <f>MB1!I6</f>
        <v>30</v>
      </c>
      <c r="J6" s="7">
        <f>MB1!J6</f>
        <v>31</v>
      </c>
      <c r="K6" s="7">
        <f>MB1!K6</f>
        <v>30</v>
      </c>
      <c r="L6" s="7">
        <f>MB1!L6</f>
        <v>31</v>
      </c>
      <c r="M6" s="7">
        <f>MB1!M6</f>
        <v>31</v>
      </c>
      <c r="N6" s="7">
        <f>MB1!N6</f>
        <v>29</v>
      </c>
      <c r="O6" s="7">
        <f>MB1!O6</f>
        <v>31</v>
      </c>
      <c r="P6" s="309">
        <f>SUM(D6:O6)</f>
        <v>366</v>
      </c>
    </row>
    <row r="7" spans="2:16" ht="15.75">
      <c r="B7" s="8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>
      <c r="B8" s="226" t="s">
        <v>13</v>
      </c>
      <c r="C8" s="4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4"/>
    </row>
    <row r="9" spans="2:16" ht="15.75">
      <c r="B9" s="225" t="s">
        <v>234</v>
      </c>
      <c r="C9" s="12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14" t="e">
        <f aca="true" t="shared" si="0" ref="P9:P14">AVERAGE(D9:O9)</f>
        <v>#DIV/0!</v>
      </c>
    </row>
    <row r="10" spans="2:16" ht="15.75">
      <c r="B10" s="225" t="s">
        <v>235</v>
      </c>
      <c r="C10" s="12" t="s">
        <v>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4" t="e">
        <f t="shared" si="0"/>
        <v>#DIV/0!</v>
      </c>
    </row>
    <row r="11" spans="2:16" ht="15.75">
      <c r="B11" s="225" t="s">
        <v>236</v>
      </c>
      <c r="C11" s="12" t="s">
        <v>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14" t="e">
        <f t="shared" si="0"/>
        <v>#DIV/0!</v>
      </c>
    </row>
    <row r="12" spans="2:16" ht="15.75">
      <c r="B12" s="11" t="s">
        <v>16</v>
      </c>
      <c r="C12" s="12" t="s">
        <v>2</v>
      </c>
      <c r="D12" s="14">
        <f>SUM(D9:D11)</f>
        <v>0</v>
      </c>
      <c r="E12" s="14">
        <f aca="true" t="shared" si="1" ref="E12:O12">SUM(E9:E11)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0"/>
        <v>0</v>
      </c>
    </row>
    <row r="13" spans="2:16" ht="15.75">
      <c r="B13" s="206" t="s">
        <v>15</v>
      </c>
      <c r="C13" s="12" t="s">
        <v>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14" t="e">
        <f t="shared" si="0"/>
        <v>#DIV/0!</v>
      </c>
    </row>
    <row r="14" spans="2:16" ht="15.75">
      <c r="B14" s="32" t="s">
        <v>237</v>
      </c>
      <c r="C14" s="227" t="s">
        <v>2</v>
      </c>
      <c r="D14" s="242">
        <f aca="true" t="shared" si="2" ref="D14:O14">D13+D12</f>
        <v>0</v>
      </c>
      <c r="E14" s="242">
        <f t="shared" si="2"/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42">
        <f t="shared" si="0"/>
        <v>0</v>
      </c>
    </row>
    <row r="15" spans="2:16" ht="15.75">
      <c r="B15" s="206"/>
      <c r="C15" s="202"/>
      <c r="D15" s="1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5.75">
      <c r="B16" s="225" t="s">
        <v>240</v>
      </c>
      <c r="C16" s="202" t="s">
        <v>18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14" t="e">
        <f>AVERAGE(D16:O16)</f>
        <v>#DIV/0!</v>
      </c>
    </row>
    <row r="17" spans="2:16" ht="15.75">
      <c r="B17" s="225" t="s">
        <v>241</v>
      </c>
      <c r="C17" s="202" t="s">
        <v>18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14" t="e">
        <f>AVERAGE(D17:O17)</f>
        <v>#DIV/0!</v>
      </c>
    </row>
    <row r="18" spans="2:16" ht="15.75">
      <c r="B18" s="11" t="s">
        <v>20</v>
      </c>
      <c r="C18" s="12" t="s">
        <v>21</v>
      </c>
      <c r="D18" s="16" t="e">
        <f aca="true" t="shared" si="3" ref="D18:O18">D16/(D14*D6)*100</f>
        <v>#DIV/0!</v>
      </c>
      <c r="E18" s="16" t="e">
        <f t="shared" si="3"/>
        <v>#DIV/0!</v>
      </c>
      <c r="F18" s="16" t="e">
        <f t="shared" si="3"/>
        <v>#DIV/0!</v>
      </c>
      <c r="G18" s="16" t="e">
        <f t="shared" si="3"/>
        <v>#DIV/0!</v>
      </c>
      <c r="H18" s="16" t="e">
        <f t="shared" si="3"/>
        <v>#DIV/0!</v>
      </c>
      <c r="I18" s="16" t="e">
        <f t="shared" si="3"/>
        <v>#DIV/0!</v>
      </c>
      <c r="J18" s="16" t="e">
        <f t="shared" si="3"/>
        <v>#DIV/0!</v>
      </c>
      <c r="K18" s="16" t="e">
        <f t="shared" si="3"/>
        <v>#DIV/0!</v>
      </c>
      <c r="L18" s="16" t="e">
        <f t="shared" si="3"/>
        <v>#DIV/0!</v>
      </c>
      <c r="M18" s="16" t="e">
        <f t="shared" si="3"/>
        <v>#DIV/0!</v>
      </c>
      <c r="N18" s="16" t="e">
        <f t="shared" si="3"/>
        <v>#DIV/0!</v>
      </c>
      <c r="O18" s="16" t="e">
        <f t="shared" si="3"/>
        <v>#DIV/0!</v>
      </c>
      <c r="P18" s="16" t="e">
        <f>(P16*12)/($P$14*$P$6)*100</f>
        <v>#DIV/0!</v>
      </c>
    </row>
    <row r="19" spans="2:16" ht="15.75">
      <c r="B19" s="17" t="s">
        <v>6</v>
      </c>
      <c r="C19" s="18" t="s">
        <v>21</v>
      </c>
      <c r="D19" s="19" t="e">
        <f aca="true" t="shared" si="4" ref="D19:O19">D17/(D14*D6)*100</f>
        <v>#DIV/0!</v>
      </c>
      <c r="E19" s="19" t="e">
        <f t="shared" si="4"/>
        <v>#DIV/0!</v>
      </c>
      <c r="F19" s="19" t="e">
        <f t="shared" si="4"/>
        <v>#DIV/0!</v>
      </c>
      <c r="G19" s="19" t="e">
        <f t="shared" si="4"/>
        <v>#DIV/0!</v>
      </c>
      <c r="H19" s="19" t="e">
        <f t="shared" si="4"/>
        <v>#DIV/0!</v>
      </c>
      <c r="I19" s="19" t="e">
        <f t="shared" si="4"/>
        <v>#DIV/0!</v>
      </c>
      <c r="J19" s="19" t="e">
        <f t="shared" si="4"/>
        <v>#DIV/0!</v>
      </c>
      <c r="K19" s="19" t="e">
        <f t="shared" si="4"/>
        <v>#DIV/0!</v>
      </c>
      <c r="L19" s="19" t="e">
        <f t="shared" si="4"/>
        <v>#DIV/0!</v>
      </c>
      <c r="M19" s="19" t="e">
        <f t="shared" si="4"/>
        <v>#DIV/0!</v>
      </c>
      <c r="N19" s="19" t="e">
        <f t="shared" si="4"/>
        <v>#DIV/0!</v>
      </c>
      <c r="O19" s="19" t="e">
        <f t="shared" si="4"/>
        <v>#DIV/0!</v>
      </c>
      <c r="P19" s="19" t="e">
        <f>(P17*12)/($P$14*$P$6)*100</f>
        <v>#DIV/0!</v>
      </c>
    </row>
    <row r="20" spans="2:16" ht="15.75">
      <c r="B20" s="8" t="s">
        <v>242</v>
      </c>
      <c r="C20" s="12"/>
      <c r="D20" s="20"/>
      <c r="E20" s="14"/>
      <c r="F20" s="20"/>
      <c r="G20" s="14"/>
      <c r="H20" s="20"/>
      <c r="I20" s="14"/>
      <c r="J20" s="20"/>
      <c r="K20" s="14"/>
      <c r="L20" s="20"/>
      <c r="M20" s="14"/>
      <c r="N20" s="20"/>
      <c r="O20" s="14"/>
      <c r="P20" s="14"/>
    </row>
    <row r="21" spans="2:16" ht="15.75">
      <c r="B21" s="34" t="s">
        <v>23</v>
      </c>
      <c r="C21" s="12"/>
      <c r="D21" s="20"/>
      <c r="E21" s="14"/>
      <c r="F21" s="20"/>
      <c r="G21" s="14"/>
      <c r="H21" s="20"/>
      <c r="I21" s="14"/>
      <c r="J21" s="20"/>
      <c r="K21" s="14"/>
      <c r="L21" s="20"/>
      <c r="M21" s="14"/>
      <c r="N21" s="20"/>
      <c r="O21" s="14"/>
      <c r="P21" s="14"/>
    </row>
    <row r="22" spans="2:16" ht="15.75">
      <c r="B22" s="225" t="s">
        <v>255</v>
      </c>
      <c r="C22" s="12" t="s">
        <v>26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14" t="e">
        <f aca="true" t="shared" si="5" ref="P22:P30">AVERAGE(D22:O22)</f>
        <v>#DIV/0!</v>
      </c>
    </row>
    <row r="23" spans="2:16" ht="15.75">
      <c r="B23" s="225" t="s">
        <v>160</v>
      </c>
      <c r="C23" s="12" t="s">
        <v>26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14" t="e">
        <f t="shared" si="5"/>
        <v>#DIV/0!</v>
      </c>
    </row>
    <row r="24" spans="2:16" ht="15.75">
      <c r="B24" s="225" t="s">
        <v>256</v>
      </c>
      <c r="C24" s="12" t="s">
        <v>26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14" t="e">
        <f t="shared" si="5"/>
        <v>#DIV/0!</v>
      </c>
    </row>
    <row r="25" spans="2:16" ht="15.75">
      <c r="B25" s="225" t="s">
        <v>257</v>
      </c>
      <c r="C25" s="12" t="s">
        <v>26</v>
      </c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4" t="e">
        <f t="shared" si="5"/>
        <v>#DIV/0!</v>
      </c>
    </row>
    <row r="26" spans="2:16" ht="15.75">
      <c r="B26" s="225" t="s">
        <v>258</v>
      </c>
      <c r="C26" s="12" t="s">
        <v>26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14" t="e">
        <f t="shared" si="5"/>
        <v>#DIV/0!</v>
      </c>
    </row>
    <row r="27" spans="2:16" ht="15.75">
      <c r="B27" s="225" t="s">
        <v>259</v>
      </c>
      <c r="C27" s="12" t="s">
        <v>26</v>
      </c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14" t="e">
        <f t="shared" si="5"/>
        <v>#DIV/0!</v>
      </c>
    </row>
    <row r="28" spans="2:16" ht="15.75">
      <c r="B28" s="225" t="s">
        <v>260</v>
      </c>
      <c r="C28" s="12" t="s">
        <v>26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14" t="e">
        <f t="shared" si="5"/>
        <v>#DIV/0!</v>
      </c>
    </row>
    <row r="29" spans="2:16" ht="15.75">
      <c r="B29" s="225" t="s">
        <v>261</v>
      </c>
      <c r="C29" s="12" t="s">
        <v>26</v>
      </c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14" t="e">
        <f t="shared" si="5"/>
        <v>#DIV/0!</v>
      </c>
    </row>
    <row r="30" spans="2:16" ht="15.75">
      <c r="B30" s="34" t="s">
        <v>25</v>
      </c>
      <c r="C30" s="12" t="s">
        <v>26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14" t="e">
        <f t="shared" si="5"/>
        <v>#DIV/0!</v>
      </c>
    </row>
    <row r="31" spans="2:16" ht="15.75">
      <c r="B31" s="11" t="s">
        <v>1</v>
      </c>
      <c r="C31" s="12" t="s">
        <v>26</v>
      </c>
      <c r="D31" s="14">
        <f>SUM(D22:D30)</f>
        <v>0</v>
      </c>
      <c r="E31" s="14">
        <f aca="true" t="shared" si="6" ref="E31:O31">SUM(E22:E30)</f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>AVERAGE(D31:O31)</f>
        <v>0</v>
      </c>
    </row>
    <row r="32" spans="2:16" ht="15.75">
      <c r="B32" s="11"/>
      <c r="C32" s="202"/>
      <c r="D32" s="1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ht="15.75">
      <c r="B33" s="11" t="s">
        <v>7</v>
      </c>
      <c r="C33" s="202" t="s">
        <v>27</v>
      </c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14" t="e">
        <f>AVERAGE(D33:O33)</f>
        <v>#DIV/0!</v>
      </c>
    </row>
    <row r="34" spans="2:16" ht="15.75">
      <c r="B34" s="11" t="s">
        <v>8</v>
      </c>
      <c r="C34" s="202" t="s">
        <v>27</v>
      </c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14" t="e">
        <f>AVERAGE(D34:O34)</f>
        <v>#DIV/0!</v>
      </c>
    </row>
    <row r="35" spans="2:16" ht="15.75">
      <c r="B35" s="11" t="s">
        <v>20</v>
      </c>
      <c r="C35" s="12" t="s">
        <v>21</v>
      </c>
      <c r="D35" s="16" t="e">
        <f aca="true" t="shared" si="7" ref="D35:O35">D33/(D31*D6*1.03)*100</f>
        <v>#DIV/0!</v>
      </c>
      <c r="E35" s="16" t="e">
        <f t="shared" si="7"/>
        <v>#DIV/0!</v>
      </c>
      <c r="F35" s="16" t="e">
        <f t="shared" si="7"/>
        <v>#DIV/0!</v>
      </c>
      <c r="G35" s="16" t="e">
        <f t="shared" si="7"/>
        <v>#DIV/0!</v>
      </c>
      <c r="H35" s="16" t="e">
        <f t="shared" si="7"/>
        <v>#DIV/0!</v>
      </c>
      <c r="I35" s="16" t="e">
        <f t="shared" si="7"/>
        <v>#DIV/0!</v>
      </c>
      <c r="J35" s="16" t="e">
        <f t="shared" si="7"/>
        <v>#DIV/0!</v>
      </c>
      <c r="K35" s="16" t="e">
        <f t="shared" si="7"/>
        <v>#DIV/0!</v>
      </c>
      <c r="L35" s="16" t="e">
        <f t="shared" si="7"/>
        <v>#DIV/0!</v>
      </c>
      <c r="M35" s="16" t="e">
        <f t="shared" si="7"/>
        <v>#DIV/0!</v>
      </c>
      <c r="N35" s="16" t="e">
        <f t="shared" si="7"/>
        <v>#DIV/0!</v>
      </c>
      <c r="O35" s="16" t="e">
        <f t="shared" si="7"/>
        <v>#DIV/0!</v>
      </c>
      <c r="P35" s="16" t="e">
        <f>(P33*12)/($P$31*1.03*$P$6)*100</f>
        <v>#DIV/0!</v>
      </c>
    </row>
    <row r="36" spans="2:16" ht="15.75">
      <c r="B36" s="17" t="s">
        <v>6</v>
      </c>
      <c r="C36" s="18" t="s">
        <v>21</v>
      </c>
      <c r="D36" s="19" t="e">
        <f aca="true" t="shared" si="8" ref="D36:O36">D34/(D31*D6*1.03)*100</f>
        <v>#DIV/0!</v>
      </c>
      <c r="E36" s="19" t="e">
        <f t="shared" si="8"/>
        <v>#DIV/0!</v>
      </c>
      <c r="F36" s="19" t="e">
        <f t="shared" si="8"/>
        <v>#DIV/0!</v>
      </c>
      <c r="G36" s="19" t="e">
        <f t="shared" si="8"/>
        <v>#DIV/0!</v>
      </c>
      <c r="H36" s="19" t="e">
        <f t="shared" si="8"/>
        <v>#DIV/0!</v>
      </c>
      <c r="I36" s="19" t="e">
        <f t="shared" si="8"/>
        <v>#DIV/0!</v>
      </c>
      <c r="J36" s="19" t="e">
        <f t="shared" si="8"/>
        <v>#DIV/0!</v>
      </c>
      <c r="K36" s="19" t="e">
        <f t="shared" si="8"/>
        <v>#DIV/0!</v>
      </c>
      <c r="L36" s="19" t="e">
        <f t="shared" si="8"/>
        <v>#DIV/0!</v>
      </c>
      <c r="M36" s="19" t="e">
        <f t="shared" si="8"/>
        <v>#DIV/0!</v>
      </c>
      <c r="N36" s="19" t="e">
        <f t="shared" si="8"/>
        <v>#DIV/0!</v>
      </c>
      <c r="O36" s="19" t="e">
        <f t="shared" si="8"/>
        <v>#DIV/0!</v>
      </c>
      <c r="P36" s="19" t="e">
        <f>(P34*12)/($P$31*1.03*$P$6)*100</f>
        <v>#DIV/0!</v>
      </c>
    </row>
    <row r="37" spans="2:16" ht="15.75">
      <c r="B37" s="11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5.75">
      <c r="B38" s="8" t="s">
        <v>239</v>
      </c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5.75">
      <c r="B39" s="11" t="s">
        <v>174</v>
      </c>
      <c r="C39" s="231" t="s">
        <v>24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14"/>
    </row>
    <row r="40" spans="2:16" ht="15.75">
      <c r="B40" s="225" t="s">
        <v>248</v>
      </c>
      <c r="C40" s="231" t="s">
        <v>24</v>
      </c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14"/>
    </row>
    <row r="41" spans="2:16" ht="15.75">
      <c r="B41" s="225" t="s">
        <v>247</v>
      </c>
      <c r="C41" s="231" t="s">
        <v>24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14"/>
    </row>
    <row r="42" spans="2:16" ht="15.75">
      <c r="B42" s="225" t="s">
        <v>246</v>
      </c>
      <c r="C42" s="231" t="s">
        <v>250</v>
      </c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14"/>
    </row>
    <row r="43" spans="2:16" ht="15.75">
      <c r="B43" s="11" t="s">
        <v>188</v>
      </c>
      <c r="C43" s="231" t="s">
        <v>250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14"/>
    </row>
    <row r="44" spans="2:16" ht="15.75">
      <c r="B44" s="11" t="s">
        <v>164</v>
      </c>
      <c r="C44" s="231" t="s">
        <v>250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14"/>
    </row>
    <row r="45" spans="2:16" ht="15.75">
      <c r="B45" s="11" t="s">
        <v>243</v>
      </c>
      <c r="C45" s="231" t="s">
        <v>250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14"/>
    </row>
    <row r="46" spans="2:16" ht="15.75">
      <c r="B46" s="11" t="s">
        <v>244</v>
      </c>
      <c r="C46" s="231" t="s">
        <v>250</v>
      </c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14"/>
    </row>
    <row r="47" spans="2:16" ht="15.75">
      <c r="B47" s="11" t="s">
        <v>245</v>
      </c>
      <c r="C47" s="231" t="s">
        <v>250</v>
      </c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14"/>
    </row>
    <row r="48" spans="2:16" ht="15.75">
      <c r="B48" s="225" t="s">
        <v>249</v>
      </c>
      <c r="C48" s="231" t="s">
        <v>250</v>
      </c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14"/>
    </row>
    <row r="49" spans="2:16" ht="15.75">
      <c r="B49" s="225" t="s">
        <v>280</v>
      </c>
      <c r="C49" s="231" t="s">
        <v>250</v>
      </c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14"/>
    </row>
    <row r="50" spans="2:16" ht="15.75">
      <c r="B50" s="225" t="s">
        <v>272</v>
      </c>
      <c r="C50" s="231" t="s">
        <v>250</v>
      </c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14"/>
    </row>
    <row r="51" spans="2:16" ht="15.75">
      <c r="B51" s="225" t="s">
        <v>253</v>
      </c>
      <c r="C51" s="231" t="s">
        <v>250</v>
      </c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14"/>
    </row>
    <row r="52" spans="2:16" ht="15.75">
      <c r="B52" s="225" t="s">
        <v>262</v>
      </c>
      <c r="C52" s="231" t="s">
        <v>250</v>
      </c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14"/>
    </row>
    <row r="53" spans="2:16" ht="15.75">
      <c r="B53" s="225" t="s">
        <v>263</v>
      </c>
      <c r="C53" s="231" t="s">
        <v>250</v>
      </c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14"/>
    </row>
    <row r="54" spans="2:16" ht="15.75">
      <c r="B54" s="225" t="s">
        <v>281</v>
      </c>
      <c r="C54" s="231" t="s">
        <v>250</v>
      </c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14"/>
    </row>
    <row r="55" spans="2:16" ht="15.75">
      <c r="B55" s="225"/>
      <c r="C55" s="227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14"/>
    </row>
    <row r="56" spans="2:16" ht="15.75">
      <c r="B56" s="11" t="s">
        <v>7</v>
      </c>
      <c r="C56" s="202" t="s">
        <v>27</v>
      </c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14" t="e">
        <f>AVERAGE(D56:O56)</f>
        <v>#DIV/0!</v>
      </c>
    </row>
    <row r="57" spans="2:16" ht="15.75">
      <c r="B57" s="17" t="s">
        <v>8</v>
      </c>
      <c r="C57" s="203" t="s">
        <v>27</v>
      </c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27" t="e">
        <f>AVERAGE(D57:O57)</f>
        <v>#DIV/0!</v>
      </c>
    </row>
    <row r="58" spans="2:16" ht="15.75">
      <c r="B58" s="126"/>
      <c r="C58" s="12"/>
      <c r="D58" s="127"/>
      <c r="E58" s="62"/>
      <c r="F58" s="127"/>
      <c r="G58" s="62"/>
      <c r="H58" s="127"/>
      <c r="I58" s="62"/>
      <c r="J58" s="127"/>
      <c r="K58" s="62"/>
      <c r="L58" s="127"/>
      <c r="M58" s="62"/>
      <c r="N58" s="127"/>
      <c r="O58" s="62"/>
      <c r="P58" s="125"/>
    </row>
    <row r="59" spans="2:16" ht="15.75">
      <c r="B59" s="32" t="s">
        <v>125</v>
      </c>
      <c r="C59" s="12"/>
      <c r="D59" s="127"/>
      <c r="E59" s="62"/>
      <c r="F59" s="127"/>
      <c r="G59" s="62"/>
      <c r="H59" s="127"/>
      <c r="I59" s="62"/>
      <c r="J59" s="127"/>
      <c r="K59" s="62"/>
      <c r="L59" s="127"/>
      <c r="M59" s="62"/>
      <c r="N59" s="127"/>
      <c r="O59" s="62"/>
      <c r="P59" s="125"/>
    </row>
    <row r="60" spans="2:16" ht="15.75">
      <c r="B60" s="11" t="s">
        <v>20</v>
      </c>
      <c r="C60" s="12" t="s">
        <v>18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14" t="e">
        <f>AVERAGE(D60:O60)</f>
        <v>#DIV/0!</v>
      </c>
    </row>
    <row r="61" spans="2:16" ht="15.75">
      <c r="B61" s="17" t="s">
        <v>5</v>
      </c>
      <c r="C61" s="18" t="s">
        <v>18</v>
      </c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14" t="e">
        <f>AVERAGE(D61:O61)</f>
        <v>#DIV/0!</v>
      </c>
    </row>
    <row r="62" spans="2:16" ht="15.75">
      <c r="B62" s="319" t="s">
        <v>335</v>
      </c>
      <c r="C62" s="12" t="s">
        <v>18</v>
      </c>
      <c r="D62" s="322">
        <f>D33+D56+D60</f>
        <v>0</v>
      </c>
      <c r="E62" s="320">
        <f aca="true" t="shared" si="9" ref="E62:O63">E33+E56+E60</f>
        <v>0</v>
      </c>
      <c r="F62" s="320">
        <f t="shared" si="9"/>
        <v>0</v>
      </c>
      <c r="G62" s="320">
        <f t="shared" si="9"/>
        <v>0</v>
      </c>
      <c r="H62" s="320">
        <f t="shared" si="9"/>
        <v>0</v>
      </c>
      <c r="I62" s="320">
        <f t="shared" si="9"/>
        <v>0</v>
      </c>
      <c r="J62" s="320">
        <f t="shared" si="9"/>
        <v>0</v>
      </c>
      <c r="K62" s="320">
        <f t="shared" si="9"/>
        <v>0</v>
      </c>
      <c r="L62" s="320">
        <f t="shared" si="9"/>
        <v>0</v>
      </c>
      <c r="M62" s="320">
        <f t="shared" si="9"/>
        <v>0</v>
      </c>
      <c r="N62" s="320">
        <f t="shared" si="9"/>
        <v>0</v>
      </c>
      <c r="O62" s="320">
        <f t="shared" si="9"/>
        <v>0</v>
      </c>
      <c r="P62" s="14">
        <f>AVERAGE(D62:O62)</f>
        <v>0</v>
      </c>
    </row>
    <row r="63" spans="2:16" ht="15.75">
      <c r="B63" s="319" t="s">
        <v>336</v>
      </c>
      <c r="C63" s="18" t="s">
        <v>18</v>
      </c>
      <c r="D63" s="323">
        <f>D34+D57+D61</f>
        <v>0</v>
      </c>
      <c r="E63" s="321">
        <f t="shared" si="9"/>
        <v>0</v>
      </c>
      <c r="F63" s="321">
        <f t="shared" si="9"/>
        <v>0</v>
      </c>
      <c r="G63" s="321">
        <f t="shared" si="9"/>
        <v>0</v>
      </c>
      <c r="H63" s="321">
        <f t="shared" si="9"/>
        <v>0</v>
      </c>
      <c r="I63" s="321">
        <f t="shared" si="9"/>
        <v>0</v>
      </c>
      <c r="J63" s="321">
        <f t="shared" si="9"/>
        <v>0</v>
      </c>
      <c r="K63" s="321">
        <f t="shared" si="9"/>
        <v>0</v>
      </c>
      <c r="L63" s="321">
        <f t="shared" si="9"/>
        <v>0</v>
      </c>
      <c r="M63" s="321">
        <f t="shared" si="9"/>
        <v>0</v>
      </c>
      <c r="N63" s="321">
        <f t="shared" si="9"/>
        <v>0</v>
      </c>
      <c r="O63" s="321">
        <f t="shared" si="9"/>
        <v>0</v>
      </c>
      <c r="P63" s="14">
        <f>AVERAGE(D63:O63)</f>
        <v>0</v>
      </c>
    </row>
    <row r="64" spans="2:16" ht="15.75">
      <c r="B64" s="29"/>
      <c r="C64" s="30"/>
      <c r="D64" s="31"/>
      <c r="E64" s="10"/>
      <c r="F64" s="31"/>
      <c r="G64" s="10"/>
      <c r="H64" s="31"/>
      <c r="I64" s="10"/>
      <c r="J64" s="31"/>
      <c r="K64" s="10"/>
      <c r="L64" s="31"/>
      <c r="M64" s="10"/>
      <c r="N64" s="31"/>
      <c r="O64" s="10"/>
      <c r="P64" s="10"/>
    </row>
    <row r="65" spans="2:16" ht="15.75">
      <c r="B65" s="32" t="s">
        <v>33</v>
      </c>
      <c r="C65" s="12"/>
      <c r="D65" s="20"/>
      <c r="E65" s="16"/>
      <c r="F65" s="24"/>
      <c r="G65" s="16"/>
      <c r="H65" s="24"/>
      <c r="I65" s="16"/>
      <c r="J65" s="24"/>
      <c r="K65" s="16"/>
      <c r="L65" s="24"/>
      <c r="M65" s="16"/>
      <c r="N65" s="24"/>
      <c r="O65" s="16"/>
      <c r="P65" s="14"/>
    </row>
    <row r="66" spans="2:16" ht="15.75">
      <c r="B66" s="11" t="s">
        <v>20</v>
      </c>
      <c r="C66" s="12" t="s">
        <v>18</v>
      </c>
      <c r="D66" s="16">
        <f aca="true" t="shared" si="10" ref="D66:O66">D16-D56-D33-D60</f>
        <v>0</v>
      </c>
      <c r="E66" s="16">
        <f t="shared" si="10"/>
        <v>0</v>
      </c>
      <c r="F66" s="16">
        <f t="shared" si="10"/>
        <v>0</v>
      </c>
      <c r="G66" s="16">
        <f t="shared" si="10"/>
        <v>0</v>
      </c>
      <c r="H66" s="16">
        <f t="shared" si="10"/>
        <v>0</v>
      </c>
      <c r="I66" s="16">
        <f t="shared" si="10"/>
        <v>0</v>
      </c>
      <c r="J66" s="16">
        <f t="shared" si="10"/>
        <v>0</v>
      </c>
      <c r="K66" s="16">
        <f t="shared" si="10"/>
        <v>0</v>
      </c>
      <c r="L66" s="16">
        <f t="shared" si="10"/>
        <v>0</v>
      </c>
      <c r="M66" s="16">
        <f t="shared" si="10"/>
        <v>0</v>
      </c>
      <c r="N66" s="16">
        <f t="shared" si="10"/>
        <v>0</v>
      </c>
      <c r="O66" s="16">
        <f t="shared" si="10"/>
        <v>0</v>
      </c>
      <c r="P66" s="14">
        <f>AVERAGE(D66:O66)</f>
        <v>0</v>
      </c>
    </row>
    <row r="67" spans="2:16" ht="15.75">
      <c r="B67" s="11" t="s">
        <v>5</v>
      </c>
      <c r="C67" s="12" t="s">
        <v>18</v>
      </c>
      <c r="D67" s="16">
        <f aca="true" t="shared" si="11" ref="D67:O67">D17-D57-D34-D61</f>
        <v>0</v>
      </c>
      <c r="E67" s="16">
        <f t="shared" si="11"/>
        <v>0</v>
      </c>
      <c r="F67" s="16">
        <f t="shared" si="11"/>
        <v>0</v>
      </c>
      <c r="G67" s="16">
        <f t="shared" si="11"/>
        <v>0</v>
      </c>
      <c r="H67" s="16">
        <f t="shared" si="11"/>
        <v>0</v>
      </c>
      <c r="I67" s="16">
        <f t="shared" si="11"/>
        <v>0</v>
      </c>
      <c r="J67" s="16">
        <f t="shared" si="11"/>
        <v>0</v>
      </c>
      <c r="K67" s="16">
        <f t="shared" si="11"/>
        <v>0</v>
      </c>
      <c r="L67" s="16">
        <f t="shared" si="11"/>
        <v>0</v>
      </c>
      <c r="M67" s="16">
        <f t="shared" si="11"/>
        <v>0</v>
      </c>
      <c r="N67" s="16">
        <f t="shared" si="11"/>
        <v>0</v>
      </c>
      <c r="O67" s="16">
        <f t="shared" si="11"/>
        <v>0</v>
      </c>
      <c r="P67" s="27">
        <f>AVERAGE(D67:O67)</f>
        <v>0</v>
      </c>
    </row>
    <row r="68" spans="2:16" ht="15.75"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</row>
    <row r="69" spans="2:16" ht="15.75"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</row>
    <row r="70" spans="2:16" ht="30.75" customHeight="1">
      <c r="B70" s="276"/>
      <c r="C70" s="7"/>
      <c r="D70" s="295" t="str">
        <f aca="true" t="shared" si="12" ref="D70:P70">D5</f>
        <v>Apr</v>
      </c>
      <c r="E70" s="295" t="str">
        <f t="shared" si="12"/>
        <v>May</v>
      </c>
      <c r="F70" s="295" t="str">
        <f t="shared" si="12"/>
        <v>June</v>
      </c>
      <c r="G70" s="295" t="str">
        <f t="shared" si="12"/>
        <v>July</v>
      </c>
      <c r="H70" s="295" t="str">
        <f t="shared" si="12"/>
        <v>Aug</v>
      </c>
      <c r="I70" s="295" t="str">
        <f t="shared" si="12"/>
        <v>Sept</v>
      </c>
      <c r="J70" s="295" t="str">
        <f t="shared" si="12"/>
        <v>Oct</v>
      </c>
      <c r="K70" s="295" t="str">
        <f t="shared" si="12"/>
        <v>Nov</v>
      </c>
      <c r="L70" s="295" t="str">
        <f t="shared" si="12"/>
        <v>Dec</v>
      </c>
      <c r="M70" s="295" t="str">
        <f t="shared" si="12"/>
        <v>Jan</v>
      </c>
      <c r="N70" s="295" t="str">
        <f t="shared" si="12"/>
        <v>Feb</v>
      </c>
      <c r="O70" s="295" t="str">
        <f t="shared" si="12"/>
        <v>Mar</v>
      </c>
      <c r="P70" s="230" t="str">
        <f t="shared" si="12"/>
        <v>Yearly average</v>
      </c>
    </row>
    <row r="71" spans="2:16" ht="15.75">
      <c r="B71" s="34" t="s">
        <v>34</v>
      </c>
      <c r="C71" s="202" t="s">
        <v>18</v>
      </c>
      <c r="D71" s="204">
        <f>'MB PY 3'!O76</f>
        <v>0</v>
      </c>
      <c r="E71" s="14">
        <f aca="true" t="shared" si="13" ref="E71:O71">D76</f>
        <v>0</v>
      </c>
      <c r="F71" s="14">
        <f t="shared" si="13"/>
        <v>0</v>
      </c>
      <c r="G71" s="14">
        <f t="shared" si="13"/>
        <v>0</v>
      </c>
      <c r="H71" s="14">
        <f t="shared" si="13"/>
        <v>0</v>
      </c>
      <c r="I71" s="14">
        <f t="shared" si="13"/>
        <v>0</v>
      </c>
      <c r="J71" s="14">
        <f t="shared" si="13"/>
        <v>0</v>
      </c>
      <c r="K71" s="14">
        <f t="shared" si="13"/>
        <v>0</v>
      </c>
      <c r="L71" s="14">
        <f t="shared" si="13"/>
        <v>0</v>
      </c>
      <c r="M71" s="14">
        <f t="shared" si="13"/>
        <v>0</v>
      </c>
      <c r="N71" s="14">
        <f t="shared" si="13"/>
        <v>0</v>
      </c>
      <c r="O71" s="14">
        <f t="shared" si="13"/>
        <v>0</v>
      </c>
      <c r="P71" s="113">
        <f>+D71</f>
        <v>0</v>
      </c>
    </row>
    <row r="72" spans="2:16" ht="15.75">
      <c r="B72" s="206" t="s">
        <v>148</v>
      </c>
      <c r="C72" s="202" t="s">
        <v>18</v>
      </c>
      <c r="D72" s="301">
        <f>D67/0.96</f>
        <v>0</v>
      </c>
      <c r="E72" s="301">
        <f aca="true" t="shared" si="14" ref="E72:O72">E67/0.96</f>
        <v>0</v>
      </c>
      <c r="F72" s="301">
        <f t="shared" si="14"/>
        <v>0</v>
      </c>
      <c r="G72" s="301">
        <f t="shared" si="14"/>
        <v>0</v>
      </c>
      <c r="H72" s="301">
        <f t="shared" si="14"/>
        <v>0</v>
      </c>
      <c r="I72" s="301">
        <f t="shared" si="14"/>
        <v>0</v>
      </c>
      <c r="J72" s="301">
        <f t="shared" si="14"/>
        <v>0</v>
      </c>
      <c r="K72" s="301">
        <f t="shared" si="14"/>
        <v>0</v>
      </c>
      <c r="L72" s="301">
        <f t="shared" si="14"/>
        <v>0</v>
      </c>
      <c r="M72" s="301">
        <f t="shared" si="14"/>
        <v>0</v>
      </c>
      <c r="N72" s="301">
        <f t="shared" si="14"/>
        <v>0</v>
      </c>
      <c r="O72" s="301">
        <f t="shared" si="14"/>
        <v>0</v>
      </c>
      <c r="P72" s="113">
        <f>SUM(D72:O72)</f>
        <v>0</v>
      </c>
    </row>
    <row r="73" spans="2:16" ht="15.75">
      <c r="B73" s="34" t="s">
        <v>35</v>
      </c>
      <c r="C73" s="202" t="s">
        <v>18</v>
      </c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113">
        <f>SUM(D73:O73)</f>
        <v>0</v>
      </c>
    </row>
    <row r="74" spans="2:16" ht="15.75">
      <c r="B74" s="206" t="s">
        <v>282</v>
      </c>
      <c r="C74" s="202" t="s">
        <v>18</v>
      </c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113">
        <f>SUM(D74:O74)</f>
        <v>0</v>
      </c>
    </row>
    <row r="75" spans="2:16" ht="15.75">
      <c r="B75" s="206" t="s">
        <v>283</v>
      </c>
      <c r="C75" s="202" t="s">
        <v>18</v>
      </c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113">
        <f>SUM(D75:O75)</f>
        <v>0</v>
      </c>
    </row>
    <row r="76" spans="1:16" ht="15.75">
      <c r="A76" s="296"/>
      <c r="B76" s="36" t="s">
        <v>37</v>
      </c>
      <c r="C76" s="203" t="s">
        <v>18</v>
      </c>
      <c r="D76" s="27">
        <f>D71+D72+D73-D75-D74</f>
        <v>0</v>
      </c>
      <c r="E76" s="27">
        <f aca="true" t="shared" si="15" ref="E76:P76">E71+E72+E73-E75-E74</f>
        <v>0</v>
      </c>
      <c r="F76" s="27">
        <f t="shared" si="15"/>
        <v>0</v>
      </c>
      <c r="G76" s="27">
        <f t="shared" si="15"/>
        <v>0</v>
      </c>
      <c r="H76" s="27">
        <f t="shared" si="15"/>
        <v>0</v>
      </c>
      <c r="I76" s="27">
        <f t="shared" si="15"/>
        <v>0</v>
      </c>
      <c r="J76" s="27">
        <f t="shared" si="15"/>
        <v>0</v>
      </c>
      <c r="K76" s="27">
        <f t="shared" si="15"/>
        <v>0</v>
      </c>
      <c r="L76" s="27">
        <f t="shared" si="15"/>
        <v>0</v>
      </c>
      <c r="M76" s="27">
        <f t="shared" si="15"/>
        <v>0</v>
      </c>
      <c r="N76" s="27">
        <f t="shared" si="15"/>
        <v>0</v>
      </c>
      <c r="O76" s="27">
        <f t="shared" si="15"/>
        <v>0</v>
      </c>
      <c r="P76" s="27">
        <f t="shared" si="15"/>
        <v>0</v>
      </c>
    </row>
    <row r="77" spans="2:16" ht="15.75">
      <c r="B77" s="11"/>
      <c r="C77" s="20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13"/>
    </row>
    <row r="78" spans="2:16" ht="15.75">
      <c r="B78" s="34" t="s">
        <v>38</v>
      </c>
      <c r="C78" s="202" t="s">
        <v>18</v>
      </c>
      <c r="D78" s="234">
        <f>'MB PY 3'!O84</f>
        <v>0</v>
      </c>
      <c r="E78" s="14">
        <f aca="true" t="shared" si="16" ref="E78:O78">D84</f>
        <v>0</v>
      </c>
      <c r="F78" s="14">
        <f t="shared" si="16"/>
        <v>0</v>
      </c>
      <c r="G78" s="14">
        <f t="shared" si="16"/>
        <v>0</v>
      </c>
      <c r="H78" s="14">
        <f t="shared" si="16"/>
        <v>0</v>
      </c>
      <c r="I78" s="14">
        <f t="shared" si="16"/>
        <v>0</v>
      </c>
      <c r="J78" s="14">
        <f t="shared" si="16"/>
        <v>0</v>
      </c>
      <c r="K78" s="14">
        <f t="shared" si="16"/>
        <v>0</v>
      </c>
      <c r="L78" s="14">
        <f t="shared" si="16"/>
        <v>0</v>
      </c>
      <c r="M78" s="14">
        <f t="shared" si="16"/>
        <v>0</v>
      </c>
      <c r="N78" s="14">
        <f t="shared" si="16"/>
        <v>0</v>
      </c>
      <c r="O78" s="14">
        <f t="shared" si="16"/>
        <v>0</v>
      </c>
      <c r="P78" s="113">
        <f>+D78</f>
        <v>0</v>
      </c>
    </row>
    <row r="79" spans="2:16" ht="15.75">
      <c r="B79" s="206" t="s">
        <v>149</v>
      </c>
      <c r="C79" s="202" t="s">
        <v>18</v>
      </c>
      <c r="D79" s="301">
        <f>D66/0.84</f>
        <v>0</v>
      </c>
      <c r="E79" s="301">
        <f aca="true" t="shared" si="17" ref="E79:O79">E66/0.84</f>
        <v>0</v>
      </c>
      <c r="F79" s="301">
        <f t="shared" si="17"/>
        <v>0</v>
      </c>
      <c r="G79" s="301">
        <f t="shared" si="17"/>
        <v>0</v>
      </c>
      <c r="H79" s="301">
        <f t="shared" si="17"/>
        <v>0</v>
      </c>
      <c r="I79" s="301">
        <f t="shared" si="17"/>
        <v>0</v>
      </c>
      <c r="J79" s="301">
        <f t="shared" si="17"/>
        <v>0</v>
      </c>
      <c r="K79" s="301">
        <f t="shared" si="17"/>
        <v>0</v>
      </c>
      <c r="L79" s="301">
        <f t="shared" si="17"/>
        <v>0</v>
      </c>
      <c r="M79" s="301">
        <f t="shared" si="17"/>
        <v>0</v>
      </c>
      <c r="N79" s="301">
        <f t="shared" si="17"/>
        <v>0</v>
      </c>
      <c r="O79" s="301">
        <f t="shared" si="17"/>
        <v>0</v>
      </c>
      <c r="P79" s="113">
        <f>SUM(D79:O79)</f>
        <v>0</v>
      </c>
    </row>
    <row r="80" spans="2:16" ht="15.75">
      <c r="B80" s="34" t="s">
        <v>39</v>
      </c>
      <c r="C80" s="202" t="s">
        <v>18</v>
      </c>
      <c r="D80" s="228"/>
      <c r="E80" s="228"/>
      <c r="F80" s="228"/>
      <c r="G80" s="228"/>
      <c r="H80" s="228"/>
      <c r="I80" s="228"/>
      <c r="J80" s="228"/>
      <c r="K80" s="228"/>
      <c r="L80" s="302"/>
      <c r="M80" s="302"/>
      <c r="N80" s="228"/>
      <c r="O80" s="228"/>
      <c r="P80" s="113">
        <f>SUM(D80:O80)</f>
        <v>0</v>
      </c>
    </row>
    <row r="81" spans="2:16" ht="15.75">
      <c r="B81" s="206" t="s">
        <v>284</v>
      </c>
      <c r="C81" s="202" t="s">
        <v>18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113">
        <f>SUM(D81:O81)</f>
        <v>0</v>
      </c>
    </row>
    <row r="82" spans="2:16" ht="15.75">
      <c r="B82" s="206" t="s">
        <v>271</v>
      </c>
      <c r="C82" s="202" t="s">
        <v>18</v>
      </c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113">
        <f>SUM(D82:O82)</f>
        <v>0</v>
      </c>
    </row>
    <row r="83" spans="2:16" ht="15.75">
      <c r="B83" s="206" t="s">
        <v>254</v>
      </c>
      <c r="C83" s="202" t="s">
        <v>18</v>
      </c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113">
        <f>SUM(D83:O83)</f>
        <v>0</v>
      </c>
    </row>
    <row r="84" spans="2:16" ht="15.75">
      <c r="B84" s="36" t="s">
        <v>41</v>
      </c>
      <c r="C84" s="203" t="s">
        <v>18</v>
      </c>
      <c r="D84" s="27">
        <f>D78+D79+D80-D82-D83-D81</f>
        <v>0</v>
      </c>
      <c r="E84" s="27">
        <f aca="true" t="shared" si="18" ref="E84:P84">E78+E79+E80-E82-E83-E81</f>
        <v>0</v>
      </c>
      <c r="F84" s="27">
        <f t="shared" si="18"/>
        <v>0</v>
      </c>
      <c r="G84" s="27">
        <f t="shared" si="18"/>
        <v>0</v>
      </c>
      <c r="H84" s="27">
        <f t="shared" si="18"/>
        <v>0</v>
      </c>
      <c r="I84" s="27">
        <f t="shared" si="18"/>
        <v>0</v>
      </c>
      <c r="J84" s="27">
        <f t="shared" si="18"/>
        <v>0</v>
      </c>
      <c r="K84" s="27">
        <f t="shared" si="18"/>
        <v>0</v>
      </c>
      <c r="L84" s="27">
        <f t="shared" si="18"/>
        <v>0</v>
      </c>
      <c r="M84" s="27">
        <f t="shared" si="18"/>
        <v>0</v>
      </c>
      <c r="N84" s="27">
        <f t="shared" si="18"/>
        <v>0</v>
      </c>
      <c r="O84" s="27">
        <f t="shared" si="18"/>
        <v>0</v>
      </c>
      <c r="P84" s="27">
        <f t="shared" si="18"/>
        <v>0</v>
      </c>
    </row>
    <row r="85" spans="2:16" ht="15.75">
      <c r="B85" s="36"/>
      <c r="C85" s="203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2:16" ht="15.75">
      <c r="B86" s="206" t="s">
        <v>151</v>
      </c>
      <c r="C86" s="202" t="s">
        <v>18</v>
      </c>
      <c r="D86" s="234">
        <f>'MB PY 3'!O90</f>
        <v>0</v>
      </c>
      <c r="E86" s="14">
        <f aca="true" t="shared" si="19" ref="E86:O86">D90</f>
        <v>0</v>
      </c>
      <c r="F86" s="14">
        <f t="shared" si="19"/>
        <v>0</v>
      </c>
      <c r="G86" s="14">
        <f t="shared" si="19"/>
        <v>0</v>
      </c>
      <c r="H86" s="14">
        <f t="shared" si="19"/>
        <v>0</v>
      </c>
      <c r="I86" s="14">
        <f t="shared" si="19"/>
        <v>0</v>
      </c>
      <c r="J86" s="14">
        <f t="shared" si="19"/>
        <v>0</v>
      </c>
      <c r="K86" s="14">
        <f t="shared" si="19"/>
        <v>0</v>
      </c>
      <c r="L86" s="14">
        <f t="shared" si="19"/>
        <v>0</v>
      </c>
      <c r="M86" s="14">
        <f t="shared" si="19"/>
        <v>0</v>
      </c>
      <c r="N86" s="14">
        <f t="shared" si="19"/>
        <v>0</v>
      </c>
      <c r="O86" s="14">
        <f t="shared" si="19"/>
        <v>0</v>
      </c>
      <c r="P86" s="113">
        <f>+D86</f>
        <v>0</v>
      </c>
    </row>
    <row r="87" spans="2:16" ht="15.75">
      <c r="B87" s="206" t="s">
        <v>298</v>
      </c>
      <c r="C87" s="202" t="s">
        <v>18</v>
      </c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113">
        <f>SUM(D87:O87)</f>
        <v>0</v>
      </c>
    </row>
    <row r="88" spans="2:16" ht="15.75">
      <c r="B88" s="206" t="s">
        <v>182</v>
      </c>
      <c r="C88" s="202" t="s">
        <v>18</v>
      </c>
      <c r="D88" s="228"/>
      <c r="E88" s="228"/>
      <c r="F88" s="228"/>
      <c r="G88" s="228"/>
      <c r="H88" s="228"/>
      <c r="I88" s="228"/>
      <c r="J88" s="228"/>
      <c r="K88" s="228"/>
      <c r="L88" s="302"/>
      <c r="M88" s="302"/>
      <c r="N88" s="228"/>
      <c r="O88" s="228"/>
      <c r="P88" s="113">
        <f>SUM(D88:O88)</f>
        <v>0</v>
      </c>
    </row>
    <row r="89" spans="2:16" ht="15.75">
      <c r="B89" s="206" t="s">
        <v>299</v>
      </c>
      <c r="C89" s="202" t="s">
        <v>18</v>
      </c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113">
        <f>SUM(D89:O89)</f>
        <v>0</v>
      </c>
    </row>
    <row r="90" spans="2:16" ht="15.75">
      <c r="B90" s="211" t="s">
        <v>183</v>
      </c>
      <c r="C90" s="203" t="s">
        <v>18</v>
      </c>
      <c r="D90" s="27">
        <f aca="true" t="shared" si="20" ref="D90:P90">D86+D87+D88-D89</f>
        <v>0</v>
      </c>
      <c r="E90" s="27">
        <f t="shared" si="20"/>
        <v>0</v>
      </c>
      <c r="F90" s="27">
        <f t="shared" si="20"/>
        <v>0</v>
      </c>
      <c r="G90" s="27">
        <f t="shared" si="20"/>
        <v>0</v>
      </c>
      <c r="H90" s="27">
        <f t="shared" si="20"/>
        <v>0</v>
      </c>
      <c r="I90" s="27">
        <f t="shared" si="20"/>
        <v>0</v>
      </c>
      <c r="J90" s="27">
        <f t="shared" si="20"/>
        <v>0</v>
      </c>
      <c r="K90" s="27">
        <f t="shared" si="20"/>
        <v>0</v>
      </c>
      <c r="L90" s="27">
        <f t="shared" si="20"/>
        <v>0</v>
      </c>
      <c r="M90" s="27">
        <f t="shared" si="20"/>
        <v>0</v>
      </c>
      <c r="N90" s="27">
        <f t="shared" si="20"/>
        <v>0</v>
      </c>
      <c r="O90" s="27">
        <f t="shared" si="20"/>
        <v>0</v>
      </c>
      <c r="P90" s="27">
        <f t="shared" si="20"/>
        <v>0</v>
      </c>
    </row>
  </sheetData>
  <sheetProtection/>
  <mergeCells count="1">
    <mergeCell ref="B2:O2"/>
  </mergeCells>
  <printOptions gridLines="1" horizontalCentered="1"/>
  <pageMargins left="0.0393700787401575" right="0.15748031496063" top="0.15748031496063" bottom="0.15748031496063" header="0.31496062992126" footer="0.31496062992126"/>
  <pageSetup blackAndWhite="1" fitToHeight="0" horizontalDpi="600" verticalDpi="600" orientation="landscape" paperSize="9" scale="64" r:id="rId1"/>
  <rowBreaks count="2" manualBreakCount="2">
    <brk id="36" min="1" max="15" man="1"/>
    <brk id="6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</dc:creator>
  <cp:keywords/>
  <dc:description/>
  <cp:lastModifiedBy>Chintan Khakhariawala</cp:lastModifiedBy>
  <cp:lastPrinted>2018-11-06T04:22:13Z</cp:lastPrinted>
  <dcterms:created xsi:type="dcterms:W3CDTF">2005-11-23T04:21:47Z</dcterms:created>
  <dcterms:modified xsi:type="dcterms:W3CDTF">2022-02-02T09:50:15Z</dcterms:modified>
  <cp:category/>
  <cp:version/>
  <cp:contentType/>
  <cp:contentStatus/>
</cp:coreProperties>
</file>